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560" windowHeight="4875" activeTab="1"/>
  </bookViews>
  <sheets>
    <sheet name="Formularz" sheetId="1" r:id="rId1"/>
    <sheet name="Kalkulacja - do wydruku" sheetId="2" r:id="rId2"/>
  </sheets>
  <definedNames>
    <definedName name="_xlnm.Print_Area" localSheetId="1">'Kalkulacja - do wydruku'!$A$1:$H$45</definedName>
  </definedNames>
  <calcPr calcId="125725"/>
</workbook>
</file>

<file path=xl/calcChain.xml><?xml version="1.0" encoding="utf-8"?>
<calcChain xmlns="http://schemas.openxmlformats.org/spreadsheetml/2006/main">
  <c r="E23" i="1"/>
  <c r="D18"/>
  <c r="E17"/>
  <c r="E22"/>
  <c r="C6"/>
  <c r="B18"/>
  <c r="C76"/>
  <c r="C77"/>
  <c r="A61"/>
  <c r="B61"/>
  <c r="B40"/>
  <c r="A40"/>
  <c r="C5"/>
  <c r="C17"/>
  <c r="C24"/>
  <c r="C23"/>
  <c r="C68"/>
  <c r="C56"/>
  <c r="C47"/>
  <c r="C21"/>
  <c r="C22"/>
  <c r="C20"/>
  <c r="C19"/>
  <c r="C29"/>
  <c r="C57"/>
  <c r="C61"/>
  <c r="C60"/>
  <c r="E24"/>
  <c r="E21"/>
  <c r="E20"/>
  <c r="E19"/>
  <c r="E28"/>
  <c r="C40"/>
  <c r="C39"/>
  <c r="C44"/>
  <c r="C30"/>
  <c r="C67"/>
  <c r="C65"/>
  <c r="C64"/>
  <c r="C66"/>
  <c r="E29"/>
  <c r="C46"/>
  <c r="C45"/>
  <c r="C43"/>
  <c r="C33"/>
  <c r="C34"/>
  <c r="C35"/>
  <c r="C36"/>
  <c r="C32"/>
  <c r="C63"/>
  <c r="C62"/>
  <c r="C72"/>
  <c r="E32"/>
  <c r="E33"/>
  <c r="C42"/>
  <c r="C41"/>
  <c r="C73"/>
  <c r="C75"/>
  <c r="E34"/>
  <c r="E35"/>
  <c r="C51"/>
  <c r="C74"/>
  <c r="C52"/>
  <c r="C38" i="2"/>
  <c r="D38"/>
  <c r="G38"/>
  <c r="C54" i="1"/>
  <c r="C53"/>
  <c r="C39" i="2"/>
  <c r="D39"/>
  <c r="G39"/>
</calcChain>
</file>

<file path=xl/comments1.xml><?xml version="1.0" encoding="utf-8"?>
<comments xmlns="http://schemas.openxmlformats.org/spreadsheetml/2006/main">
  <authors>
    <author>UMCS</author>
  </authors>
  <commentLis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Proszę wpisać NIP ciągiem, bez kresek!</t>
        </r>
      </text>
    </comment>
  </commentList>
</comments>
</file>

<file path=xl/sharedStrings.xml><?xml version="1.0" encoding="utf-8"?>
<sst xmlns="http://schemas.openxmlformats.org/spreadsheetml/2006/main" count="166" uniqueCount="98">
  <si>
    <t>Lp</t>
  </si>
  <si>
    <t>Pozycja kosztu</t>
  </si>
  <si>
    <t>Kwota</t>
  </si>
  <si>
    <t>Wynagrodzenia bezpośrednie</t>
  </si>
  <si>
    <t>a)</t>
  </si>
  <si>
    <t>Materiały i przedmioty nietrwałe</t>
  </si>
  <si>
    <t>Usługi</t>
  </si>
  <si>
    <t>Podróże służbowe</t>
  </si>
  <si>
    <t>Razem koszty (1 - 5)</t>
  </si>
  <si>
    <t>Narzut zysku (10-15%) (od pozycji 6+7+8)</t>
  </si>
  <si>
    <t>OGÓŁEM</t>
  </si>
  <si>
    <t>VAT (23%)</t>
  </si>
  <si>
    <t>Fundusz Pracy</t>
  </si>
  <si>
    <t>Ubezpieczenie wypadkowe</t>
  </si>
  <si>
    <t>Fundusz emerytalny</t>
  </si>
  <si>
    <t>Ubezpieczenie rentowe</t>
  </si>
  <si>
    <t>b)</t>
  </si>
  <si>
    <t>Odpis na fundusz świadczeń socjalnych</t>
  </si>
  <si>
    <t>Istnieje możliwość negocjacji poziomu narzutu kosztów pośrednich, wysokość narzutu musi być zaapcetowana przez Panią Kwestor.</t>
  </si>
  <si>
    <t>Istnieje możliwość negocjacji poziomu narzutu zysku, wysokość narzutu musi być zaapcetowana przez Panią Kwestor.</t>
  </si>
  <si>
    <t>Nazwa jednostki UMCS:</t>
  </si>
  <si>
    <t>Nazwa instytucji zewnętrznej:</t>
  </si>
  <si>
    <t>Adres instytucji zewnętrznej:</t>
  </si>
  <si>
    <t>L.p.</t>
  </si>
  <si>
    <t>Wyszczególnienie</t>
  </si>
  <si>
    <t>1.</t>
  </si>
  <si>
    <t>2.</t>
  </si>
  <si>
    <t>3.</t>
  </si>
  <si>
    <t>4.</t>
  </si>
  <si>
    <t>5.</t>
  </si>
  <si>
    <t>6.</t>
  </si>
  <si>
    <t>7.</t>
  </si>
  <si>
    <t>Narzut kosztów pośrednich</t>
  </si>
  <si>
    <t>9.</t>
  </si>
  <si>
    <t>10.</t>
  </si>
  <si>
    <t>11.</t>
  </si>
  <si>
    <t>12.</t>
  </si>
  <si>
    <t>13.</t>
  </si>
  <si>
    <t>Podatek VAT</t>
  </si>
  <si>
    <t>Kwota umowy brutto</t>
  </si>
  <si>
    <t>Kwestor UMCS:</t>
  </si>
  <si>
    <t>Dziekan Wydziału:</t>
  </si>
  <si>
    <t>(data, podpis)</t>
  </si>
  <si>
    <t xml:space="preserve">(data, podpis)  </t>
  </si>
  <si>
    <t>1. Proszę wybrać formę wynagrodzenia:</t>
  </si>
  <si>
    <t>2. Proszę podać poziom narzutu kosztów pośrednich:</t>
  </si>
  <si>
    <t>3. Podaj podać poziom narzutu zysku:</t>
  </si>
  <si>
    <t>4. Proszę wpisać kwoty w niezacieniowanych polach w jednej z poniższych tabel:</t>
  </si>
  <si>
    <t>- proszę przejść do tabeli nr 2 w przypadku, gdy znana kwota netto za wykonanie pracy</t>
  </si>
  <si>
    <t>- proszę przejść do tabeli nr 3 w przypadku, gdy znana kwota brutto za wykonanie pracy</t>
  </si>
  <si>
    <t>Tabela nr 1</t>
  </si>
  <si>
    <t>Tabela nr 2</t>
  </si>
  <si>
    <t>- proszę przejść do tabeli nr 1 w przypadku, gdy znane jest wynagrodzenie dla pracownika</t>
  </si>
  <si>
    <t>Odpisy od wynagrodzeń, w tym:</t>
  </si>
  <si>
    <t>Tabela nr 3</t>
  </si>
  <si>
    <t>Razem koszty (1 - 9)</t>
  </si>
  <si>
    <t>…………………………………….</t>
  </si>
  <si>
    <t>5. Proszę podać numer tabeli, z której należy pobrać dane do formularza kalkulacji kosztów:</t>
  </si>
  <si>
    <t>6. Po wypełnieniu jednej z tabel nr 1, 2 lub 3 proszę przejść do arkusza "Kalkulacja - do wydruku"</t>
  </si>
  <si>
    <t>- w arkuszu "Kalkulacja - do wydruku" można uzupełnić informacje znajdujące się ponad tabelą</t>
  </si>
  <si>
    <t>Numery księgowe:</t>
  </si>
  <si>
    <t>Kierownik pracy:</t>
  </si>
  <si>
    <t>Umowa/Zlecenie z dnia:</t>
  </si>
  <si>
    <t>ZFIN 00000110</t>
  </si>
  <si>
    <t>Dane do faktury:</t>
  </si>
  <si>
    <t>NIP instytucji zewnętrznej:</t>
  </si>
  <si>
    <t>Kategoria kosztów</t>
  </si>
  <si>
    <t>Wartość</t>
  </si>
  <si>
    <t>Budżet UMCS</t>
  </si>
  <si>
    <t>Wydział UMCS</t>
  </si>
  <si>
    <t>Zysk</t>
  </si>
  <si>
    <t>Logo jednostki wykonującej usługę</t>
  </si>
  <si>
    <t xml:space="preserve">        Centrum Innowacji i Komercjalizacji Badań</t>
  </si>
  <si>
    <t>pl. M. Curie Skłodowskiej 5, 20-032 Lublin, pok. 1212</t>
  </si>
  <si>
    <t>tel. 81 537-55-40/41 faks 81 537 54 99</t>
  </si>
  <si>
    <t xml:space="preserve">             email: centruminnowacji@poczta.umcs.lublin.pl</t>
  </si>
  <si>
    <t>Kalkulacja wstępna pracy zleconej</t>
  </si>
  <si>
    <t>Narzut kosztów pośrednich (10% - 30%)</t>
  </si>
  <si>
    <t>Składka na ubezpieczenie społeczne (19,64%), w tym:</t>
  </si>
  <si>
    <t>………………………………</t>
  </si>
  <si>
    <t>………………………</t>
  </si>
  <si>
    <t>Koordynator Wydziałowy</t>
  </si>
  <si>
    <t>Zysk (10% - 15%)</t>
  </si>
  <si>
    <t>8.</t>
  </si>
  <si>
    <t>Razem koszty</t>
  </si>
  <si>
    <t>(akceptacja pod względem  formalno-rachunkowym)</t>
  </si>
  <si>
    <t>Wyliczenie kosztów współpracy z podmiotami gospodarczymi w 2014 roku</t>
  </si>
  <si>
    <t>Aparatura</t>
  </si>
  <si>
    <t>Razem koszty bezpośrednie (1+2+3+4+5)</t>
  </si>
  <si>
    <t>Wynagrodzenia bezpośrednie:</t>
  </si>
  <si>
    <t>Bezosobowy fundusz płac i honoraria (wynagrodzenie pracownika brutto)</t>
  </si>
  <si>
    <t>Poziom wskaźnika</t>
  </si>
  <si>
    <t>Wartość (PLN)</t>
  </si>
  <si>
    <t>Osobowy fundusz płac - dodatki (wynagrodzenie pracownika brutto)</t>
  </si>
  <si>
    <t>Razem koszty (6+7+8)</t>
  </si>
  <si>
    <t>Kwota umowy netto (9+10)</t>
  </si>
  <si>
    <t>Składki na ubezpieczenie społeczne (część finansowana przez pracodawcę)</t>
  </si>
  <si>
    <t>Załącznik nr 2  do Zarządzenia nr 67/2013
 Rektora UMCS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</si>
</sst>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3">
    <font>
      <sz val="11"/>
      <color theme="1"/>
      <name val="Czcionka tekstu podstawowego"/>
      <family val="2"/>
      <charset val="238"/>
    </font>
    <font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3" tint="-0.249977111117893"/>
      <name val="Times New Roman"/>
      <family val="1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3" tint="-0.24997711111789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4">
    <xf numFmtId="0" fontId="0" fillId="0" borderId="0" xfId="0"/>
    <xf numFmtId="0" fontId="7" fillId="0" borderId="0" xfId="0" applyFont="1"/>
    <xf numFmtId="9" fontId="0" fillId="0" borderId="0" xfId="0" applyNumberFormat="1"/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quotePrefix="1" applyFont="1"/>
    <xf numFmtId="0" fontId="10" fillId="0" borderId="0" xfId="0" applyFont="1"/>
    <xf numFmtId="44" fontId="0" fillId="0" borderId="1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7" fillId="0" borderId="3" xfId="0" applyNumberFormat="1" applyFont="1" applyFill="1" applyBorder="1" applyAlignment="1" applyProtection="1">
      <alignment vertical="center"/>
      <protection locked="0"/>
    </xf>
    <xf numFmtId="44" fontId="0" fillId="2" borderId="1" xfId="0" applyNumberFormat="1" applyFill="1" applyBorder="1" applyAlignment="1" applyProtection="1">
      <alignment vertical="center"/>
      <protection hidden="1"/>
    </xf>
    <xf numFmtId="44" fontId="0" fillId="2" borderId="2" xfId="0" applyNumberFormat="1" applyFill="1" applyBorder="1" applyAlignment="1" applyProtection="1">
      <alignment vertical="center"/>
      <protection hidden="1"/>
    </xf>
    <xf numFmtId="44" fontId="0" fillId="2" borderId="3" xfId="0" applyNumberFormat="1" applyFill="1" applyBorder="1" applyAlignment="1" applyProtection="1">
      <alignment vertical="center"/>
      <protection hidden="1"/>
    </xf>
    <xf numFmtId="44" fontId="0" fillId="2" borderId="4" xfId="0" applyNumberFormat="1" applyFill="1" applyBorder="1" applyAlignment="1" applyProtection="1">
      <alignment vertical="center"/>
      <protection hidden="1"/>
    </xf>
    <xf numFmtId="44" fontId="0" fillId="2" borderId="5" xfId="0" applyNumberFormat="1" applyFill="1" applyBorder="1" applyAlignment="1" applyProtection="1">
      <alignment vertical="center"/>
      <protection hidden="1"/>
    </xf>
    <xf numFmtId="44" fontId="7" fillId="2" borderId="3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44" fontId="0" fillId="3" borderId="2" xfId="0" applyNumberForma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left" vertical="center"/>
      <protection hidden="1"/>
    </xf>
    <xf numFmtId="0" fontId="0" fillId="5" borderId="8" xfId="0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horizontal="left" vertical="center"/>
      <protection hidden="1"/>
    </xf>
    <xf numFmtId="0" fontId="0" fillId="5" borderId="9" xfId="0" applyFill="1" applyBorder="1" applyAlignment="1" applyProtection="1">
      <alignment vertical="center" wrapText="1"/>
      <protection hidden="1"/>
    </xf>
    <xf numFmtId="0" fontId="0" fillId="5" borderId="9" xfId="0" applyFill="1" applyBorder="1" applyAlignment="1" applyProtection="1">
      <alignment vertical="center"/>
      <protection hidden="1"/>
    </xf>
    <xf numFmtId="0" fontId="0" fillId="5" borderId="3" xfId="0" applyFill="1" applyBorder="1" applyAlignment="1" applyProtection="1">
      <alignment horizontal="left" vertical="center"/>
      <protection hidden="1"/>
    </xf>
    <xf numFmtId="0" fontId="0" fillId="5" borderId="10" xfId="0" applyFill="1" applyBorder="1" applyAlignment="1" applyProtection="1">
      <alignment vertical="center"/>
      <protection hidden="1"/>
    </xf>
    <xf numFmtId="0" fontId="0" fillId="5" borderId="4" xfId="0" applyFill="1" applyBorder="1" applyAlignment="1" applyProtection="1">
      <alignment horizontal="left"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0" fontId="0" fillId="5" borderId="5" xfId="0" applyFill="1" applyBorder="1" applyAlignment="1" applyProtection="1">
      <alignment horizontal="left"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7" fillId="5" borderId="3" xfId="0" applyFont="1" applyFill="1" applyBorder="1" applyAlignment="1" applyProtection="1">
      <alignment horizontal="left" vertical="center"/>
      <protection hidden="1"/>
    </xf>
    <xf numFmtId="0" fontId="7" fillId="5" borderId="1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10" fillId="0" borderId="0" xfId="0" quotePrefix="1" applyFont="1" applyProtection="1">
      <protection hidden="1"/>
    </xf>
    <xf numFmtId="10" fontId="0" fillId="0" borderId="0" xfId="0" applyNumberFormat="1" applyProtection="1"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wrapText="1"/>
    </xf>
    <xf numFmtId="0" fontId="11" fillId="0" borderId="0" xfId="0" applyFont="1" applyProtection="1">
      <protection hidden="1"/>
    </xf>
    <xf numFmtId="0" fontId="9" fillId="0" borderId="0" xfId="0" applyFont="1" applyProtection="1">
      <protection hidden="1"/>
    </xf>
    <xf numFmtId="10" fontId="10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3" fillId="5" borderId="15" xfId="0" applyFont="1" applyFill="1" applyBorder="1" applyAlignment="1" applyProtection="1">
      <alignment vertical="center"/>
      <protection hidden="1"/>
    </xf>
    <xf numFmtId="0" fontId="13" fillId="5" borderId="16" xfId="0" applyFont="1" applyFill="1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44" fontId="14" fillId="0" borderId="0" xfId="0" applyNumberFormat="1" applyFont="1"/>
    <xf numFmtId="0" fontId="13" fillId="5" borderId="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 vertical="center"/>
    </xf>
    <xf numFmtId="9" fontId="14" fillId="0" borderId="3" xfId="1" applyFont="1" applyBorder="1" applyAlignment="1" applyProtection="1">
      <alignment horizontal="right"/>
      <protection hidden="1"/>
    </xf>
    <xf numFmtId="44" fontId="14" fillId="0" borderId="17" xfId="2" applyFont="1" applyBorder="1" applyAlignment="1" applyProtection="1">
      <protection hidden="1"/>
    </xf>
    <xf numFmtId="0" fontId="15" fillId="0" borderId="0" xfId="0" applyFont="1" applyAlignment="1">
      <alignment horizontal="center" vertical="top"/>
    </xf>
    <xf numFmtId="0" fontId="14" fillId="0" borderId="18" xfId="0" applyFont="1" applyBorder="1" applyAlignment="1" applyProtection="1">
      <protection hidden="1"/>
    </xf>
    <xf numFmtId="0" fontId="14" fillId="0" borderId="19" xfId="0" applyFont="1" applyBorder="1" applyAlignment="1" applyProtection="1">
      <protection hidden="1"/>
    </xf>
    <xf numFmtId="0" fontId="14" fillId="0" borderId="18" xfId="0" applyFont="1" applyBorder="1" applyAlignment="1" applyProtection="1">
      <alignment vertical="center"/>
      <protection hidden="1"/>
    </xf>
    <xf numFmtId="0" fontId="14" fillId="0" borderId="19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wrapText="1"/>
      <protection hidden="1"/>
    </xf>
    <xf numFmtId="44" fontId="14" fillId="0" borderId="20" xfId="2" applyNumberFormat="1" applyFont="1" applyBorder="1" applyAlignment="1" applyProtection="1">
      <protection hidden="1"/>
    </xf>
    <xf numFmtId="0" fontId="13" fillId="5" borderId="13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20" fillId="0" borderId="0" xfId="0" applyFont="1"/>
    <xf numFmtId="9" fontId="14" fillId="0" borderId="2" xfId="1" applyFont="1" applyBorder="1" applyAlignment="1" applyProtection="1">
      <alignment horizontal="right"/>
      <protection hidden="1"/>
    </xf>
    <xf numFmtId="0" fontId="0" fillId="5" borderId="21" xfId="0" applyFill="1" applyBorder="1" applyAlignment="1" applyProtection="1">
      <alignment horizontal="left" vertical="center"/>
      <protection hidden="1"/>
    </xf>
    <xf numFmtId="44" fontId="0" fillId="2" borderId="21" xfId="0" applyNumberForma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9" fontId="14" fillId="0" borderId="2" xfId="1" applyFont="1" applyBorder="1" applyAlignment="1" applyProtection="1">
      <protection hidden="1"/>
    </xf>
    <xf numFmtId="9" fontId="14" fillId="0" borderId="3" xfId="1" applyFont="1" applyBorder="1" applyAlignme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Protection="1">
      <protection locked="0"/>
    </xf>
    <xf numFmtId="10" fontId="0" fillId="0" borderId="0" xfId="0" applyNumberFormat="1" applyProtection="1">
      <protection locked="0"/>
    </xf>
    <xf numFmtId="10" fontId="10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44" fontId="5" fillId="0" borderId="0" xfId="2" applyFont="1"/>
    <xf numFmtId="164" fontId="14" fillId="0" borderId="2" xfId="2" applyNumberFormat="1" applyFont="1" applyBorder="1" applyAlignment="1" applyProtection="1">
      <alignment horizontal="right"/>
      <protection hidden="1"/>
    </xf>
    <xf numFmtId="164" fontId="14" fillId="0" borderId="3" xfId="0" applyNumberFormat="1" applyFont="1" applyBorder="1" applyAlignment="1" applyProtection="1">
      <alignment horizontal="right"/>
      <protection hidden="1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44" fontId="0" fillId="0" borderId="5" xfId="0" applyNumberFormat="1" applyBorder="1" applyAlignment="1" applyProtection="1">
      <alignment vertical="center"/>
      <protection locked="0"/>
    </xf>
    <xf numFmtId="10" fontId="13" fillId="6" borderId="22" xfId="0" applyNumberFormat="1" applyFont="1" applyFill="1" applyBorder="1" applyAlignment="1" applyProtection="1">
      <alignment horizontal="center" vertical="center"/>
      <protection hidden="1"/>
    </xf>
    <xf numFmtId="10" fontId="13" fillId="6" borderId="23" xfId="0" applyNumberFormat="1" applyFont="1" applyFill="1" applyBorder="1" applyAlignment="1" applyProtection="1">
      <alignment horizontal="center" vertical="center"/>
      <protection hidden="1"/>
    </xf>
    <xf numFmtId="10" fontId="14" fillId="6" borderId="23" xfId="0" applyNumberFormat="1" applyFont="1" applyFill="1" applyBorder="1" applyAlignment="1" applyProtection="1">
      <alignment horizontal="center" vertical="center"/>
      <protection hidden="1"/>
    </xf>
    <xf numFmtId="0" fontId="13" fillId="6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6" borderId="22" xfId="0" applyFont="1" applyFill="1" applyBorder="1" applyAlignment="1" applyProtection="1">
      <alignment horizontal="center" vertical="center"/>
      <protection hidden="1"/>
    </xf>
    <xf numFmtId="0" fontId="14" fillId="6" borderId="23" xfId="0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6" borderId="25" xfId="0" applyFont="1" applyFill="1" applyBorder="1" applyAlignment="1" applyProtection="1">
      <alignment horizontal="center" vertical="center"/>
      <protection hidden="1"/>
    </xf>
    <xf numFmtId="10" fontId="14" fillId="0" borderId="6" xfId="0" applyNumberFormat="1" applyFont="1" applyBorder="1" applyAlignment="1" applyProtection="1">
      <alignment horizontal="center" vertical="center"/>
      <protection hidden="1"/>
    </xf>
    <xf numFmtId="10" fontId="14" fillId="0" borderId="4" xfId="0" applyNumberFormat="1" applyFont="1" applyBorder="1" applyAlignment="1" applyProtection="1">
      <alignment horizontal="center" vertical="center"/>
      <protection hidden="1"/>
    </xf>
    <xf numFmtId="10" fontId="14" fillId="0" borderId="1" xfId="0" applyNumberFormat="1" applyFont="1" applyBorder="1" applyAlignment="1" applyProtection="1">
      <alignment horizontal="center" vertical="center"/>
      <protection hidden="1"/>
    </xf>
    <xf numFmtId="10" fontId="14" fillId="0" borderId="24" xfId="0" applyNumberFormat="1" applyFont="1" applyBorder="1" applyAlignment="1" applyProtection="1">
      <alignment horizontal="center" vertical="center"/>
      <protection hidden="1"/>
    </xf>
    <xf numFmtId="10" fontId="13" fillId="0" borderId="24" xfId="0" applyNumberFormat="1" applyFont="1" applyBorder="1" applyAlignment="1" applyProtection="1">
      <alignment horizontal="center" vertical="center"/>
      <protection hidden="1"/>
    </xf>
    <xf numFmtId="10" fontId="14" fillId="0" borderId="22" xfId="0" applyNumberFormat="1" applyFont="1" applyBorder="1" applyAlignment="1" applyProtection="1">
      <alignment horizontal="center" vertical="center"/>
      <protection hidden="1"/>
    </xf>
    <xf numFmtId="10" fontId="14" fillId="6" borderId="25" xfId="0" applyNumberFormat="1" applyFont="1" applyFill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left" vertical="center" indent="2"/>
      <protection hidden="1"/>
    </xf>
    <xf numFmtId="0" fontId="14" fillId="0" borderId="1" xfId="0" applyFont="1" applyBorder="1" applyAlignment="1" applyProtection="1">
      <alignment horizontal="left" vertical="center" indent="2"/>
      <protection hidden="1"/>
    </xf>
    <xf numFmtId="0" fontId="7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14" fillId="0" borderId="33" xfId="0" applyFont="1" applyBorder="1" applyAlignment="1" applyProtection="1">
      <alignment horizontal="right" vertical="center"/>
      <protection hidden="1"/>
    </xf>
    <xf numFmtId="0" fontId="14" fillId="0" borderId="34" xfId="0" applyFont="1" applyBorder="1" applyAlignment="1" applyProtection="1">
      <alignment horizontal="right" vertical="center"/>
      <protection hidden="1"/>
    </xf>
    <xf numFmtId="0" fontId="14" fillId="0" borderId="35" xfId="0" applyFont="1" applyBorder="1" applyAlignment="1" applyProtection="1">
      <alignment horizontal="right" vertical="center"/>
      <protection hidden="1"/>
    </xf>
    <xf numFmtId="0" fontId="14" fillId="0" borderId="36" xfId="0" applyFont="1" applyBorder="1" applyAlignment="1" applyProtection="1">
      <alignment horizontal="right" vertical="center"/>
      <protection hidden="1"/>
    </xf>
    <xf numFmtId="0" fontId="17" fillId="0" borderId="57" xfId="0" applyFont="1" applyBorder="1" applyAlignment="1" applyProtection="1">
      <alignment vertical="center"/>
      <protection hidden="1"/>
    </xf>
    <xf numFmtId="0" fontId="17" fillId="0" borderId="58" xfId="0" applyFont="1" applyBorder="1" applyAlignment="1" applyProtection="1">
      <alignment vertical="center"/>
      <protection hidden="1"/>
    </xf>
    <xf numFmtId="0" fontId="17" fillId="0" borderId="59" xfId="0" applyFont="1" applyBorder="1" applyAlignment="1" applyProtection="1">
      <alignment vertical="center"/>
      <protection hidden="1"/>
    </xf>
    <xf numFmtId="44" fontId="13" fillId="0" borderId="60" xfId="0" applyNumberFormat="1" applyFont="1" applyBorder="1" applyAlignment="1" applyProtection="1">
      <alignment horizontal="center" vertical="center"/>
      <protection hidden="1"/>
    </xf>
    <xf numFmtId="44" fontId="13" fillId="0" borderId="61" xfId="0" applyNumberFormat="1" applyFont="1" applyBorder="1" applyAlignment="1" applyProtection="1">
      <alignment horizontal="center" vertical="center"/>
      <protection hidden="1"/>
    </xf>
    <xf numFmtId="0" fontId="16" fillId="6" borderId="46" xfId="0" applyFont="1" applyFill="1" applyBorder="1" applyAlignment="1"/>
    <xf numFmtId="0" fontId="14" fillId="0" borderId="0" xfId="0" applyFont="1" applyAlignment="1" applyProtection="1">
      <alignment horizontal="right" wrapText="1"/>
      <protection hidden="1"/>
    </xf>
    <xf numFmtId="0" fontId="14" fillId="0" borderId="35" xfId="0" applyFont="1" applyBorder="1" applyAlignment="1" applyProtection="1">
      <alignment horizontal="right" wrapText="1"/>
      <protection hidden="1"/>
    </xf>
    <xf numFmtId="0" fontId="22" fillId="0" borderId="0" xfId="0" applyFont="1" applyAlignment="1">
      <alignment horizontal="center"/>
    </xf>
    <xf numFmtId="0" fontId="14" fillId="0" borderId="18" xfId="0" applyFont="1" applyBorder="1" applyAlignment="1" applyProtection="1">
      <alignment horizontal="left"/>
      <protection hidden="1"/>
    </xf>
    <xf numFmtId="0" fontId="14" fillId="0" borderId="9" xfId="0" applyFont="1" applyBorder="1" applyAlignment="1" applyProtection="1">
      <alignment horizontal="left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9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44" fontId="13" fillId="6" borderId="26" xfId="0" applyNumberFormat="1" applyFont="1" applyFill="1" applyBorder="1" applyAlignment="1" applyProtection="1">
      <alignment horizontal="center" vertical="center"/>
      <protection hidden="1"/>
    </xf>
    <xf numFmtId="44" fontId="13" fillId="6" borderId="27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/>
      <protection hidden="1"/>
    </xf>
    <xf numFmtId="44" fontId="13" fillId="6" borderId="28" xfId="0" applyNumberFormat="1" applyFont="1" applyFill="1" applyBorder="1" applyAlignment="1" applyProtection="1">
      <alignment horizontal="center" vertical="center"/>
      <protection hidden="1"/>
    </xf>
    <xf numFmtId="44" fontId="13" fillId="6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44" fontId="14" fillId="0" borderId="39" xfId="0" applyNumberFormat="1" applyFont="1" applyBorder="1" applyAlignment="1" applyProtection="1">
      <alignment horizontal="center" vertical="center"/>
      <protection hidden="1"/>
    </xf>
    <xf numFmtId="44" fontId="14" fillId="0" borderId="14" xfId="0" applyNumberFormat="1" applyFont="1" applyBorder="1" applyAlignment="1" applyProtection="1">
      <alignment horizontal="center" vertical="center"/>
      <protection hidden="1"/>
    </xf>
    <xf numFmtId="44" fontId="14" fillId="0" borderId="40" xfId="0" applyNumberFormat="1" applyFont="1" applyBorder="1" applyAlignment="1" applyProtection="1">
      <alignment horizontal="center" vertical="center"/>
      <protection hidden="1"/>
    </xf>
    <xf numFmtId="44" fontId="14" fillId="0" borderId="41" xfId="0" applyNumberFormat="1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7" fillId="0" borderId="42" xfId="0" applyFont="1" applyBorder="1" applyAlignment="1" applyProtection="1">
      <alignment vertical="center"/>
      <protection hidden="1"/>
    </xf>
    <xf numFmtId="0" fontId="17" fillId="0" borderId="43" xfId="0" applyFont="1" applyBorder="1" applyAlignment="1" applyProtection="1">
      <alignment vertical="center"/>
      <protection hidden="1"/>
    </xf>
    <xf numFmtId="0" fontId="17" fillId="0" borderId="19" xfId="0" applyFont="1" applyBorder="1" applyAlignment="1" applyProtection="1">
      <alignment vertical="center" wrapText="1"/>
      <protection hidden="1"/>
    </xf>
    <xf numFmtId="0" fontId="17" fillId="0" borderId="44" xfId="0" applyFont="1" applyBorder="1" applyAlignment="1" applyProtection="1">
      <alignment vertical="center" wrapText="1"/>
      <protection hidden="1"/>
    </xf>
    <xf numFmtId="0" fontId="17" fillId="0" borderId="18" xfId="0" applyFont="1" applyBorder="1" applyAlignment="1" applyProtection="1">
      <alignment vertical="center" wrapText="1"/>
      <protection hidden="1"/>
    </xf>
    <xf numFmtId="0" fontId="17" fillId="0" borderId="45" xfId="0" applyFont="1" applyBorder="1" applyAlignment="1"/>
    <xf numFmtId="44" fontId="14" fillId="0" borderId="30" xfId="0" applyNumberFormat="1" applyFont="1" applyBorder="1" applyAlignment="1" applyProtection="1">
      <alignment horizontal="center" vertical="center"/>
      <protection hidden="1"/>
    </xf>
    <xf numFmtId="44" fontId="14" fillId="0" borderId="31" xfId="0" applyNumberFormat="1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right"/>
      <protection locked="0"/>
    </xf>
    <xf numFmtId="0" fontId="21" fillId="0" borderId="9" xfId="0" applyFont="1" applyBorder="1" applyAlignment="1" applyProtection="1">
      <alignment horizontal="right"/>
      <protection locked="0"/>
    </xf>
    <xf numFmtId="44" fontId="13" fillId="6" borderId="47" xfId="0" applyNumberFormat="1" applyFont="1" applyFill="1" applyBorder="1" applyAlignment="1" applyProtection="1">
      <alignment horizontal="center" vertical="center"/>
      <protection hidden="1"/>
    </xf>
    <xf numFmtId="44" fontId="13" fillId="6" borderId="4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44" fontId="14" fillId="0" borderId="17" xfId="2" applyFont="1" applyBorder="1" applyAlignment="1" applyProtection="1">
      <alignment horizontal="center"/>
      <protection hidden="1"/>
    </xf>
    <xf numFmtId="44" fontId="14" fillId="0" borderId="37" xfId="2" applyFont="1" applyBorder="1" applyAlignment="1" applyProtection="1">
      <alignment horizontal="center"/>
      <protection hidden="1"/>
    </xf>
    <xf numFmtId="0" fontId="13" fillId="5" borderId="15" xfId="0" applyFont="1" applyFill="1" applyBorder="1" applyAlignment="1" applyProtection="1">
      <alignment horizontal="center" vertical="center"/>
      <protection hidden="1"/>
    </xf>
    <xf numFmtId="0" fontId="13" fillId="5" borderId="16" xfId="0" applyFont="1" applyFill="1" applyBorder="1" applyAlignment="1" applyProtection="1">
      <alignment horizontal="center" vertical="center"/>
      <protection hidden="1"/>
    </xf>
    <xf numFmtId="44" fontId="14" fillId="0" borderId="28" xfId="0" applyNumberFormat="1" applyFont="1" applyBorder="1" applyAlignment="1" applyProtection="1">
      <alignment horizontal="center" vertical="center"/>
      <protection hidden="1"/>
    </xf>
    <xf numFmtId="44" fontId="14" fillId="0" borderId="29" xfId="0" applyNumberFormat="1" applyFont="1" applyBorder="1" applyAlignment="1" applyProtection="1">
      <alignment horizontal="center" vertical="center"/>
      <protection hidden="1"/>
    </xf>
    <xf numFmtId="44" fontId="13" fillId="6" borderId="49" xfId="0" applyNumberFormat="1" applyFont="1" applyFill="1" applyBorder="1" applyAlignment="1" applyProtection="1">
      <alignment horizontal="center" vertical="center"/>
      <protection hidden="1"/>
    </xf>
    <xf numFmtId="44" fontId="13" fillId="6" borderId="50" xfId="0" applyNumberFormat="1" applyFont="1" applyFill="1" applyBorder="1" applyAlignment="1" applyProtection="1">
      <alignment horizontal="center" vertical="center"/>
      <protection hidden="1"/>
    </xf>
    <xf numFmtId="0" fontId="17" fillId="0" borderId="51" xfId="0" applyFont="1" applyBorder="1" applyAlignment="1" applyProtection="1">
      <alignment horizontal="left" vertical="center"/>
      <protection hidden="1"/>
    </xf>
    <xf numFmtId="0" fontId="17" fillId="0" borderId="52" xfId="0" applyFont="1" applyBorder="1" applyAlignment="1" applyProtection="1">
      <alignment horizontal="left" vertical="center"/>
      <protection hidden="1"/>
    </xf>
    <xf numFmtId="0" fontId="17" fillId="0" borderId="53" xfId="0" applyFont="1" applyBorder="1" applyAlignment="1" applyProtection="1">
      <alignment horizontal="left" vertical="center"/>
      <protection hidden="1"/>
    </xf>
    <xf numFmtId="0" fontId="16" fillId="6" borderId="54" xfId="0" applyFont="1" applyFill="1" applyBorder="1" applyAlignment="1" applyProtection="1">
      <alignment horizontal="left" vertical="center"/>
      <protection hidden="1"/>
    </xf>
    <xf numFmtId="0" fontId="16" fillId="6" borderId="55" xfId="0" applyFont="1" applyFill="1" applyBorder="1" applyAlignment="1" applyProtection="1">
      <alignment horizontal="left" vertical="center"/>
      <protection hidden="1"/>
    </xf>
    <xf numFmtId="0" fontId="16" fillId="6" borderId="56" xfId="0" applyFont="1" applyFill="1" applyBorder="1" applyAlignment="1" applyProtection="1">
      <alignment horizontal="left" vertical="center"/>
      <protection hidden="1"/>
    </xf>
    <xf numFmtId="0" fontId="16" fillId="6" borderId="51" xfId="0" applyFont="1" applyFill="1" applyBorder="1" applyAlignment="1" applyProtection="1">
      <alignment vertical="center"/>
      <protection hidden="1"/>
    </xf>
    <xf numFmtId="0" fontId="16" fillId="6" borderId="52" xfId="0" applyFont="1" applyFill="1" applyBorder="1" applyAlignment="1" applyProtection="1">
      <alignment vertical="center"/>
      <protection hidden="1"/>
    </xf>
    <xf numFmtId="0" fontId="16" fillId="6" borderId="53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top"/>
      <protection hidden="1"/>
    </xf>
    <xf numFmtId="0" fontId="14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 vertical="top"/>
      <protection hidden="1"/>
    </xf>
    <xf numFmtId="44" fontId="14" fillId="0" borderId="20" xfId="2" applyFont="1" applyBorder="1" applyAlignment="1" applyProtection="1">
      <alignment horizontal="center"/>
      <protection hidden="1"/>
    </xf>
    <xf numFmtId="44" fontId="14" fillId="0" borderId="38" xfId="2" applyFont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/>
      <protection hidden="1"/>
    </xf>
    <xf numFmtId="0" fontId="14" fillId="0" borderId="37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38" xfId="0" applyFont="1" applyBorder="1" applyAlignment="1" applyProtection="1">
      <alignment horizontal="left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17" fillId="0" borderId="45" xfId="0" applyFont="1" applyBorder="1" applyAlignment="1" applyProtection="1">
      <alignment vertical="center"/>
      <protection hidden="1"/>
    </xf>
    <xf numFmtId="44" fontId="14" fillId="0" borderId="60" xfId="0" applyNumberFormat="1" applyFont="1" applyBorder="1" applyAlignment="1" applyProtection="1">
      <alignment horizontal="center" vertical="center"/>
      <protection hidden="1"/>
    </xf>
    <xf numFmtId="44" fontId="14" fillId="0" borderId="61" xfId="0" applyNumberFormat="1" applyFont="1" applyBorder="1" applyAlignment="1" applyProtection="1">
      <alignment horizontal="center" vertical="center"/>
      <protection hidden="1"/>
    </xf>
    <xf numFmtId="44" fontId="14" fillId="0" borderId="62" xfId="0" applyNumberFormat="1" applyFont="1" applyBorder="1" applyAlignment="1" applyProtection="1">
      <alignment horizontal="center" vertical="center"/>
      <protection hidden="1"/>
    </xf>
    <xf numFmtId="44" fontId="14" fillId="0" borderId="63" xfId="0" applyNumberFormat="1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3" fillId="0" borderId="64" xfId="0" applyFont="1" applyBorder="1" applyAlignment="1" applyProtection="1">
      <alignment horizontal="right" vertical="center"/>
      <protection hidden="1"/>
    </xf>
    <xf numFmtId="0" fontId="13" fillId="0" borderId="66" xfId="0" applyFont="1" applyBorder="1" applyAlignment="1" applyProtection="1">
      <alignment horizontal="right" vertical="center"/>
      <protection hidden="1"/>
    </xf>
    <xf numFmtId="0" fontId="13" fillId="0" borderId="65" xfId="0" applyFont="1" applyBorder="1" applyAlignment="1" applyProtection="1">
      <alignment horizontal="right" vertical="center"/>
      <protection hidden="1"/>
    </xf>
    <xf numFmtId="0" fontId="13" fillId="6" borderId="39" xfId="0" applyFont="1" applyFill="1" applyBorder="1" applyAlignment="1" applyProtection="1">
      <alignment horizontal="center" vertical="center" wrapText="1"/>
      <protection hidden="1"/>
    </xf>
    <xf numFmtId="0" fontId="13" fillId="6" borderId="14" xfId="0" applyFont="1" applyFill="1" applyBorder="1" applyAlignment="1" applyProtection="1">
      <alignment horizontal="center" vertical="center" wrapText="1"/>
      <protection hidden="1"/>
    </xf>
    <xf numFmtId="0" fontId="17" fillId="0" borderId="51" xfId="0" applyFont="1" applyFill="1" applyBorder="1" applyAlignment="1" applyProtection="1">
      <alignment horizontal="left" vertical="center"/>
      <protection hidden="1"/>
    </xf>
    <xf numFmtId="0" fontId="17" fillId="0" borderId="52" xfId="0" applyFont="1" applyFill="1" applyBorder="1" applyAlignment="1" applyProtection="1">
      <alignment horizontal="left" vertical="center"/>
      <protection hidden="1"/>
    </xf>
    <xf numFmtId="0" fontId="17" fillId="0" borderId="53" xfId="0" applyFont="1" applyFill="1" applyBorder="1" applyAlignment="1" applyProtection="1">
      <alignment horizontal="left" vertical="center"/>
      <protection hidden="1"/>
    </xf>
    <xf numFmtId="0" fontId="13" fillId="6" borderId="7" xfId="0" applyFont="1" applyFill="1" applyBorder="1" applyAlignment="1" applyProtection="1">
      <alignment horizontal="center" vertical="center" wrapText="1"/>
      <protection hidden="1"/>
    </xf>
    <xf numFmtId="0" fontId="13" fillId="6" borderId="42" xfId="0" applyFont="1" applyFill="1" applyBorder="1" applyAlignment="1" applyProtection="1">
      <alignment horizontal="center" vertical="center" wrapText="1"/>
      <protection hidden="1"/>
    </xf>
    <xf numFmtId="0" fontId="13" fillId="6" borderId="43" xfId="0" applyFont="1" applyFill="1" applyBorder="1" applyAlignment="1" applyProtection="1">
      <alignment horizontal="center" vertical="center" wrapText="1"/>
      <protection hidden="1"/>
    </xf>
    <xf numFmtId="0" fontId="17" fillId="0" borderId="67" xfId="0" applyFont="1" applyBorder="1" applyAlignment="1" applyProtection="1">
      <alignment vertical="center" wrapText="1"/>
      <protection hidden="1"/>
    </xf>
    <xf numFmtId="0" fontId="17" fillId="0" borderId="9" xfId="0" applyFont="1" applyBorder="1" applyAlignment="1" applyProtection="1">
      <alignment vertical="center" wrapText="1"/>
      <protection hidden="1"/>
    </xf>
    <xf numFmtId="0" fontId="17" fillId="0" borderId="68" xfId="0" applyFont="1" applyBorder="1" applyAlignment="1" applyProtection="1">
      <alignment vertical="center" wrapText="1"/>
      <protection hidden="1"/>
    </xf>
    <xf numFmtId="0" fontId="17" fillId="0" borderId="11" xfId="0" applyFont="1" applyBorder="1" applyAlignment="1" applyProtection="1">
      <alignment horizontal="left" vertical="center" wrapText="1"/>
      <protection hidden="1"/>
    </xf>
    <xf numFmtId="0" fontId="17" fillId="0" borderId="19" xfId="0" applyFont="1" applyBorder="1" applyAlignment="1" applyProtection="1">
      <alignment vertical="center"/>
      <protection hidden="1"/>
    </xf>
    <xf numFmtId="0" fontId="17" fillId="0" borderId="44" xfId="0" applyFont="1" applyBorder="1" applyAlignment="1" applyProtection="1">
      <alignment vertical="center"/>
      <protection hidden="1"/>
    </xf>
    <xf numFmtId="0" fontId="17" fillId="0" borderId="18" xfId="0" applyFont="1" applyBorder="1" applyAlignment="1" applyProtection="1">
      <alignment vertical="center"/>
      <protection hidden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opLeftCell="A16" zoomScaleNormal="100" workbookViewId="0">
      <selection activeCell="B21" sqref="B21:B24"/>
    </sheetView>
  </sheetViews>
  <sheetFormatPr defaultRowHeight="14.25"/>
  <cols>
    <col min="1" max="1" width="3.375" customWidth="1"/>
    <col min="2" max="2" width="45.125" customWidth="1"/>
    <col min="3" max="3" width="13.125" bestFit="1" customWidth="1"/>
    <col min="4" max="4" width="54.375" customWidth="1"/>
  </cols>
  <sheetData>
    <row r="1" spans="1:6" ht="18" customHeight="1">
      <c r="A1" s="119" t="s">
        <v>86</v>
      </c>
      <c r="B1" s="119"/>
      <c r="C1" s="119"/>
      <c r="D1" s="119"/>
      <c r="E1" s="1"/>
    </row>
    <row r="2" spans="1:6" ht="15.75">
      <c r="A2" s="40"/>
      <c r="B2" s="17"/>
      <c r="C2" s="17"/>
      <c r="D2" s="79"/>
    </row>
    <row r="3" spans="1:6" ht="15.75">
      <c r="A3" s="40"/>
      <c r="B3" s="34" t="s">
        <v>44</v>
      </c>
      <c r="C3" s="17"/>
      <c r="D3" s="80">
        <v>2</v>
      </c>
    </row>
    <row r="4" spans="1:6" ht="49.5" customHeight="1">
      <c r="A4" s="40"/>
      <c r="B4" s="17"/>
      <c r="C4" s="17"/>
      <c r="D4" s="80"/>
    </row>
    <row r="5" spans="1:6" ht="30">
      <c r="A5" s="40"/>
      <c r="B5" s="78" t="s">
        <v>45</v>
      </c>
      <c r="C5" s="36">
        <f>D5/10000</f>
        <v>0.15</v>
      </c>
      <c r="D5" s="81">
        <v>1500</v>
      </c>
      <c r="E5" s="17" t="s">
        <v>18</v>
      </c>
    </row>
    <row r="6" spans="1:6" ht="39.950000000000003" customHeight="1">
      <c r="A6" s="40"/>
      <c r="B6" s="34" t="s">
        <v>46</v>
      </c>
      <c r="C6" s="36">
        <f>D6/10000</f>
        <v>0.15</v>
      </c>
      <c r="D6" s="81">
        <v>1500</v>
      </c>
      <c r="E6" s="17" t="s">
        <v>19</v>
      </c>
    </row>
    <row r="7" spans="1:6" ht="39.950000000000003" customHeight="1">
      <c r="A7" s="40"/>
      <c r="B7" s="34" t="s">
        <v>47</v>
      </c>
      <c r="C7" s="36"/>
      <c r="D7" s="80"/>
    </row>
    <row r="8" spans="1:6" s="7" customFormat="1" ht="15">
      <c r="A8" s="41"/>
      <c r="B8" s="35" t="s">
        <v>52</v>
      </c>
      <c r="C8" s="42"/>
      <c r="D8" s="43"/>
    </row>
    <row r="9" spans="1:6" s="7" customFormat="1" ht="15">
      <c r="A9" s="41"/>
      <c r="B9" s="35" t="s">
        <v>48</v>
      </c>
      <c r="C9" s="42"/>
      <c r="D9" s="43"/>
    </row>
    <row r="10" spans="1:6" s="7" customFormat="1" ht="15">
      <c r="A10" s="41"/>
      <c r="B10" s="35" t="s">
        <v>49</v>
      </c>
      <c r="C10" s="42"/>
      <c r="D10" s="43"/>
    </row>
    <row r="11" spans="1:6" ht="39.950000000000003" customHeight="1">
      <c r="A11" s="40"/>
      <c r="B11" s="78" t="s">
        <v>57</v>
      </c>
      <c r="C11" s="82"/>
      <c r="D11" s="81">
        <v>2</v>
      </c>
    </row>
    <row r="12" spans="1:6" s="7" customFormat="1" ht="75" customHeight="1">
      <c r="A12" s="5"/>
      <c r="B12" s="6"/>
      <c r="C12" s="83"/>
      <c r="D12" s="84"/>
    </row>
    <row r="13" spans="1:6" ht="15.75">
      <c r="A13" s="40"/>
      <c r="B13" s="117" t="s">
        <v>58</v>
      </c>
      <c r="C13" s="118"/>
      <c r="D13" s="118"/>
    </row>
    <row r="14" spans="1:6" s="7" customFormat="1" ht="24.95" customHeight="1">
      <c r="A14" s="41"/>
      <c r="B14" s="35" t="s">
        <v>59</v>
      </c>
      <c r="C14" s="42"/>
      <c r="D14" s="43"/>
    </row>
    <row r="15" spans="1:6" ht="41.25" customHeight="1" thickBot="1">
      <c r="A15" s="34" t="s">
        <v>50</v>
      </c>
      <c r="B15" s="17"/>
      <c r="C15" s="17"/>
      <c r="D15" s="17"/>
      <c r="F15" s="39"/>
    </row>
    <row r="16" spans="1:6" ht="27.75" customHeight="1" thickBot="1">
      <c r="A16" s="19" t="s">
        <v>0</v>
      </c>
      <c r="B16" s="37" t="s">
        <v>1</v>
      </c>
      <c r="C16" s="19" t="s">
        <v>2</v>
      </c>
      <c r="D16" s="37" t="s">
        <v>1</v>
      </c>
      <c r="E16" s="19" t="s">
        <v>2</v>
      </c>
    </row>
    <row r="17" spans="1:5" ht="18" customHeight="1">
      <c r="A17" s="21">
        <v>1</v>
      </c>
      <c r="B17" s="22" t="s">
        <v>3</v>
      </c>
      <c r="C17" s="12">
        <f>C18</f>
        <v>0</v>
      </c>
      <c r="D17" s="88" t="s">
        <v>3</v>
      </c>
      <c r="E17" s="12">
        <f>E18</f>
        <v>594.44000000000005</v>
      </c>
    </row>
    <row r="18" spans="1:5" ht="28.5">
      <c r="A18" s="23"/>
      <c r="B18" s="24" t="str">
        <f>IF(D3=1,"Osobowy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C18" s="8">
        <v>0</v>
      </c>
      <c r="D18" s="89" t="str">
        <f>IF(F3=1,"Osobowy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E18" s="8">
        <v>594.44000000000005</v>
      </c>
    </row>
    <row r="19" spans="1:5" ht="18" customHeight="1">
      <c r="A19" s="23">
        <v>2</v>
      </c>
      <c r="B19" s="25" t="s">
        <v>53</v>
      </c>
      <c r="C19" s="11">
        <f>SUM(C20,C25)</f>
        <v>0</v>
      </c>
      <c r="D19" s="90" t="s">
        <v>53</v>
      </c>
      <c r="E19" s="11">
        <f>SUM(E20)</f>
        <v>116.75</v>
      </c>
    </row>
    <row r="20" spans="1:5" ht="18" customHeight="1">
      <c r="A20" s="23"/>
      <c r="B20" s="24" t="s">
        <v>78</v>
      </c>
      <c r="C20" s="11">
        <f>SUM(C21:C24)</f>
        <v>0</v>
      </c>
      <c r="D20" s="89" t="s">
        <v>78</v>
      </c>
      <c r="E20" s="11">
        <f>SUM(E21:E24)</f>
        <v>116.75</v>
      </c>
    </row>
    <row r="21" spans="1:5" ht="18" customHeight="1">
      <c r="A21" s="23"/>
      <c r="B21" s="25"/>
      <c r="C21" s="11">
        <f>ROUND(C17*0.0245,2)</f>
        <v>0</v>
      </c>
      <c r="D21" s="90" t="s">
        <v>12</v>
      </c>
      <c r="E21" s="11">
        <f>ROUND(E17*0.0245,2)</f>
        <v>14.56</v>
      </c>
    </row>
    <row r="22" spans="1:5" ht="18" customHeight="1">
      <c r="A22" s="23"/>
      <c r="B22" s="25"/>
      <c r="C22" s="11">
        <f>ROUND(C17*0.0093,2)</f>
        <v>0</v>
      </c>
      <c r="D22" s="90" t="s">
        <v>13</v>
      </c>
      <c r="E22" s="11">
        <f>ROUND(E17*0.0093,2)</f>
        <v>5.53</v>
      </c>
    </row>
    <row r="23" spans="1:5" ht="18" customHeight="1">
      <c r="A23" s="23"/>
      <c r="B23" s="25"/>
      <c r="C23" s="11">
        <f>ROUND(C17*0.0976,2)</f>
        <v>0</v>
      </c>
      <c r="D23" s="90" t="s">
        <v>14</v>
      </c>
      <c r="E23" s="11">
        <f>ROUND(E17*0.0976,2)</f>
        <v>58.02</v>
      </c>
    </row>
    <row r="24" spans="1:5" ht="18" customHeight="1">
      <c r="A24" s="23"/>
      <c r="B24" s="25"/>
      <c r="C24" s="11">
        <f>ROUND(C17*0.065,2)</f>
        <v>0</v>
      </c>
      <c r="D24" s="90" t="s">
        <v>15</v>
      </c>
      <c r="E24" s="11">
        <f>ROUND(E17*0.065,2)</f>
        <v>38.64</v>
      </c>
    </row>
    <row r="25" spans="1:5" ht="18" customHeight="1">
      <c r="A25" s="23"/>
      <c r="B25" s="25"/>
      <c r="C25" s="11"/>
      <c r="D25" s="90" t="s">
        <v>5</v>
      </c>
      <c r="E25" s="8">
        <v>0</v>
      </c>
    </row>
    <row r="26" spans="1:5" ht="18" customHeight="1">
      <c r="A26" s="23">
        <v>3</v>
      </c>
      <c r="B26" s="25" t="s">
        <v>5</v>
      </c>
      <c r="C26" s="8"/>
      <c r="D26" s="90" t="s">
        <v>6</v>
      </c>
      <c r="E26" s="8">
        <v>0</v>
      </c>
    </row>
    <row r="27" spans="1:5" ht="18" customHeight="1">
      <c r="A27" s="23">
        <v>4</v>
      </c>
      <c r="B27" s="25" t="s">
        <v>6</v>
      </c>
      <c r="C27" s="8"/>
      <c r="D27" s="90" t="s">
        <v>7</v>
      </c>
      <c r="E27" s="8">
        <v>0</v>
      </c>
    </row>
    <row r="28" spans="1:5" ht="18" customHeight="1" thickBot="1">
      <c r="A28" s="23">
        <v>5</v>
      </c>
      <c r="B28" s="25" t="s">
        <v>7</v>
      </c>
      <c r="C28" s="8"/>
      <c r="D28" s="91" t="s">
        <v>8</v>
      </c>
      <c r="E28" s="13">
        <f>E17+E19+E25+E26+E27</f>
        <v>711.19</v>
      </c>
    </row>
    <row r="29" spans="1:5" ht="18" customHeight="1" thickBot="1">
      <c r="A29" s="26">
        <v>6</v>
      </c>
      <c r="B29" s="27" t="s">
        <v>8</v>
      </c>
      <c r="C29" s="13">
        <f>C17+C19+C26+C27+C28</f>
        <v>0</v>
      </c>
      <c r="D29" s="92" t="s">
        <v>32</v>
      </c>
      <c r="E29" s="14" t="e">
        <f>ROUND(E28*E5,2)</f>
        <v>#VALUE!</v>
      </c>
    </row>
    <row r="30" spans="1:5" ht="18" customHeight="1">
      <c r="A30" s="28">
        <v>7</v>
      </c>
      <c r="B30" s="29" t="s">
        <v>32</v>
      </c>
      <c r="C30" s="14">
        <f>ROUND(C29*C5,2)</f>
        <v>0</v>
      </c>
      <c r="D30" s="90" t="s">
        <v>87</v>
      </c>
      <c r="E30" s="8">
        <v>0</v>
      </c>
    </row>
    <row r="31" spans="1:5" ht="18" customHeight="1">
      <c r="A31" s="23"/>
      <c r="B31" s="25"/>
      <c r="C31" s="11"/>
      <c r="D31" s="93"/>
      <c r="E31" s="95"/>
    </row>
    <row r="32" spans="1:5" ht="18" customHeight="1" thickBot="1">
      <c r="A32" s="73" t="s">
        <v>83</v>
      </c>
      <c r="B32" s="75" t="s">
        <v>84</v>
      </c>
      <c r="C32" s="74">
        <f>SUM(C29:C30)</f>
        <v>0</v>
      </c>
      <c r="D32" s="93" t="s">
        <v>9</v>
      </c>
      <c r="E32" s="15" t="e">
        <f>ROUND((E28+E29+E30)*E6,2)</f>
        <v>#VALUE!</v>
      </c>
    </row>
    <row r="33" spans="1:5" ht="18" customHeight="1" thickBot="1">
      <c r="A33" s="30">
        <v>9</v>
      </c>
      <c r="B33" s="31" t="s">
        <v>9</v>
      </c>
      <c r="C33" s="15">
        <f>ROUND((C29+C30)*C6,2)</f>
        <v>0</v>
      </c>
      <c r="D33" s="88" t="s">
        <v>55</v>
      </c>
      <c r="E33" s="12" t="e">
        <f>E28+E29+E30+E32</f>
        <v>#VALUE!</v>
      </c>
    </row>
    <row r="34" spans="1:5" ht="18" customHeight="1">
      <c r="A34" s="21">
        <v>10</v>
      </c>
      <c r="B34" s="22" t="s">
        <v>55</v>
      </c>
      <c r="C34" s="12">
        <f>C29+C30+C33</f>
        <v>0</v>
      </c>
      <c r="D34" s="90" t="s">
        <v>11</v>
      </c>
      <c r="E34" s="11" t="e">
        <f>ROUND(E33*0.23,2)</f>
        <v>#VALUE!</v>
      </c>
    </row>
    <row r="35" spans="1:5" ht="18" customHeight="1" thickBot="1">
      <c r="A35" s="23">
        <v>11</v>
      </c>
      <c r="B35" s="25" t="s">
        <v>11</v>
      </c>
      <c r="C35" s="11">
        <f>ROUND(C34*0.23,2)</f>
        <v>0</v>
      </c>
      <c r="D35" s="94" t="s">
        <v>10</v>
      </c>
      <c r="E35" s="16" t="e">
        <f>E33+E34</f>
        <v>#VALUE!</v>
      </c>
    </row>
    <row r="36" spans="1:5" ht="18" customHeight="1" thickBot="1">
      <c r="A36" s="32"/>
      <c r="B36" s="33" t="s">
        <v>10</v>
      </c>
      <c r="C36" s="16">
        <f>C34+C35</f>
        <v>0</v>
      </c>
    </row>
    <row r="37" spans="1:5" ht="34.5" customHeight="1" thickBot="1">
      <c r="A37" s="34" t="s">
        <v>51</v>
      </c>
      <c r="B37" s="17"/>
      <c r="C37" s="17"/>
    </row>
    <row r="38" spans="1:5" ht="27.75" customHeight="1" thickBot="1">
      <c r="A38" s="19" t="s">
        <v>0</v>
      </c>
      <c r="B38" s="20" t="s">
        <v>1</v>
      </c>
      <c r="C38" s="38" t="s">
        <v>2</v>
      </c>
    </row>
    <row r="39" spans="1:5" ht="18" customHeight="1">
      <c r="A39" s="21">
        <v>1</v>
      </c>
      <c r="B39" s="22" t="s">
        <v>3</v>
      </c>
      <c r="C39" s="12">
        <f>C40</f>
        <v>0</v>
      </c>
    </row>
    <row r="40" spans="1:5" ht="28.5">
      <c r="A40" s="23" t="str">
        <f>IF(D3=1,"a)","b)")</f>
        <v>b)</v>
      </c>
      <c r="B40" s="24" t="str">
        <f>IF(D3=1,"Osobowy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C40" s="11">
        <f>IF(D3=1,ROUND(((C55)/(1+C$5+C$6*(1+C$5))-C48-C49-C50)/(1+0.2536),2),ROUND(((C55)/(1+C$5+C$6*(1+C$5))-C48-C49-C50)/(1+0.1964),2))</f>
        <v>0</v>
      </c>
      <c r="D40" s="71"/>
    </row>
    <row r="41" spans="1:5" ht="18" customHeight="1">
      <c r="A41" s="23">
        <v>2</v>
      </c>
      <c r="B41" s="25" t="s">
        <v>53</v>
      </c>
      <c r="C41" s="11">
        <f>SUM(C42,C47)</f>
        <v>0</v>
      </c>
    </row>
    <row r="42" spans="1:5" ht="18" customHeight="1">
      <c r="A42" s="23" t="s">
        <v>4</v>
      </c>
      <c r="B42" s="24" t="s">
        <v>78</v>
      </c>
      <c r="C42" s="11">
        <f>SUM(C43:C46)</f>
        <v>0</v>
      </c>
    </row>
    <row r="43" spans="1:5" ht="18" customHeight="1">
      <c r="A43" s="23"/>
      <c r="B43" s="25" t="s">
        <v>12</v>
      </c>
      <c r="C43" s="11">
        <f>ROUND(C39*0.0245,2)</f>
        <v>0</v>
      </c>
    </row>
    <row r="44" spans="1:5" ht="18" customHeight="1">
      <c r="A44" s="23"/>
      <c r="B44" s="25" t="s">
        <v>13</v>
      </c>
      <c r="C44" s="11">
        <f>ROUND(C39*0.0093,2)</f>
        <v>0</v>
      </c>
    </row>
    <row r="45" spans="1:5" ht="18" customHeight="1">
      <c r="A45" s="23"/>
      <c r="B45" s="25" t="s">
        <v>14</v>
      </c>
      <c r="C45" s="11">
        <f>ROUND(C39*0.0976,2)</f>
        <v>0</v>
      </c>
    </row>
    <row r="46" spans="1:5" ht="18" customHeight="1">
      <c r="A46" s="23"/>
      <c r="B46" s="25" t="s">
        <v>15</v>
      </c>
      <c r="C46" s="11">
        <f>ROUND(C39*0.065,2)</f>
        <v>0</v>
      </c>
    </row>
    <row r="47" spans="1:5" ht="18" customHeight="1">
      <c r="A47" s="23" t="s">
        <v>16</v>
      </c>
      <c r="B47" s="25" t="s">
        <v>17</v>
      </c>
      <c r="C47" s="11">
        <f>IF(D3=1,ROUND(C39*0.0572,2),0)</f>
        <v>0</v>
      </c>
    </row>
    <row r="48" spans="1:5" ht="18" customHeight="1">
      <c r="A48" s="23">
        <v>3</v>
      </c>
      <c r="B48" s="25" t="s">
        <v>5</v>
      </c>
      <c r="C48" s="8"/>
    </row>
    <row r="49" spans="1:5" ht="18" customHeight="1">
      <c r="A49" s="23">
        <v>4</v>
      </c>
      <c r="B49" s="25" t="s">
        <v>6</v>
      </c>
      <c r="C49" s="8"/>
    </row>
    <row r="50" spans="1:5" ht="18" customHeight="1">
      <c r="A50" s="23">
        <v>5</v>
      </c>
      <c r="B50" s="25" t="s">
        <v>7</v>
      </c>
      <c r="C50" s="8"/>
    </row>
    <row r="51" spans="1:5" ht="18" customHeight="1" thickBot="1">
      <c r="A51" s="26">
        <v>6</v>
      </c>
      <c r="B51" s="27" t="s">
        <v>8</v>
      </c>
      <c r="C51" s="13">
        <f>C39+C41+C48+C49+C50</f>
        <v>0</v>
      </c>
      <c r="D51" s="3"/>
    </row>
    <row r="52" spans="1:5" ht="18" customHeight="1">
      <c r="A52" s="28">
        <v>7</v>
      </c>
      <c r="B52" s="29" t="s">
        <v>32</v>
      </c>
      <c r="C52" s="14">
        <f>ROUND(C51*C$5,2)</f>
        <v>0</v>
      </c>
      <c r="D52" s="2"/>
    </row>
    <row r="53" spans="1:5" ht="18" customHeight="1">
      <c r="A53" s="73" t="s">
        <v>83</v>
      </c>
      <c r="B53" s="75" t="s">
        <v>84</v>
      </c>
      <c r="C53" s="74">
        <f>SUM(C51:C52)</f>
        <v>0</v>
      </c>
      <c r="D53" s="85"/>
    </row>
    <row r="54" spans="1:5" ht="18" customHeight="1" thickBot="1">
      <c r="A54" s="30">
        <v>9</v>
      </c>
      <c r="B54" s="31" t="s">
        <v>9</v>
      </c>
      <c r="C54" s="15">
        <f>C55-(C51+C52)</f>
        <v>0</v>
      </c>
      <c r="D54" s="2"/>
    </row>
    <row r="55" spans="1:5" ht="18" customHeight="1">
      <c r="A55" s="21">
        <v>10</v>
      </c>
      <c r="B55" s="22" t="s">
        <v>55</v>
      </c>
      <c r="C55" s="9">
        <v>0</v>
      </c>
    </row>
    <row r="56" spans="1:5" ht="18" customHeight="1">
      <c r="A56" s="23">
        <v>11</v>
      </c>
      <c r="B56" s="25" t="s">
        <v>11</v>
      </c>
      <c r="C56" s="11">
        <f>ROUND(C55*0.23,2)</f>
        <v>0</v>
      </c>
    </row>
    <row r="57" spans="1:5" ht="18" customHeight="1" thickBot="1">
      <c r="A57" s="32"/>
      <c r="B57" s="33" t="s">
        <v>10</v>
      </c>
      <c r="C57" s="16">
        <f>C55+C56</f>
        <v>0</v>
      </c>
    </row>
    <row r="58" spans="1:5" ht="34.5" customHeight="1" thickBot="1">
      <c r="A58" s="34" t="s">
        <v>54</v>
      </c>
      <c r="B58" s="17"/>
      <c r="C58" s="17"/>
      <c r="E58" s="17"/>
    </row>
    <row r="59" spans="1:5" ht="27.75" customHeight="1" thickBot="1">
      <c r="A59" s="19" t="s">
        <v>0</v>
      </c>
      <c r="B59" s="20" t="s">
        <v>1</v>
      </c>
      <c r="C59" s="38" t="s">
        <v>2</v>
      </c>
    </row>
    <row r="60" spans="1:5" ht="18" customHeight="1">
      <c r="A60" s="21">
        <v>1</v>
      </c>
      <c r="B60" s="22" t="s">
        <v>3</v>
      </c>
      <c r="C60" s="12">
        <f>C61</f>
        <v>0</v>
      </c>
    </row>
    <row r="61" spans="1:5" ht="28.5">
      <c r="A61" s="23" t="str">
        <f>IF(D3=1,"a)","b)")</f>
        <v>b)</v>
      </c>
      <c r="B61" s="24" t="str">
        <f>IF(D3=1,"Osobowy fundusz płac - dodatki              (wynagrodzenie pracownika brutto)","Bezosobowy fundusz płac i honoraria              (wynagrodzenie pracownika brutto)")</f>
        <v>Bezosobowy fundusz płac i honoraria              (wynagrodzenie pracownika brutto)</v>
      </c>
      <c r="C61" s="11">
        <f>IF(D3=1,ROUND(((C76)/(1+C$5+C$6*(1+C$5))-C69-C70-C71)/(1+0.2536),2),ROUND(((C76)/(1+C$5+C$6*(1+C$5))-C69-C70-C71)/(1+0.1964),2))</f>
        <v>0</v>
      </c>
    </row>
    <row r="62" spans="1:5" ht="18" customHeight="1">
      <c r="A62" s="23">
        <v>2</v>
      </c>
      <c r="B62" s="25" t="s">
        <v>53</v>
      </c>
      <c r="C62" s="11">
        <f>SUM(C63,C68)</f>
        <v>0</v>
      </c>
    </row>
    <row r="63" spans="1:5" ht="18" customHeight="1">
      <c r="A63" s="23" t="s">
        <v>4</v>
      </c>
      <c r="B63" s="24" t="s">
        <v>78</v>
      </c>
      <c r="C63" s="11">
        <f>SUM(C64:C67)</f>
        <v>0</v>
      </c>
    </row>
    <row r="64" spans="1:5" ht="18" customHeight="1">
      <c r="A64" s="23"/>
      <c r="B64" s="25" t="s">
        <v>12</v>
      </c>
      <c r="C64" s="11">
        <f>ROUND(C60*0.0245,2)</f>
        <v>0</v>
      </c>
    </row>
    <row r="65" spans="1:4" ht="18" customHeight="1">
      <c r="A65" s="23"/>
      <c r="B65" s="25" t="s">
        <v>13</v>
      </c>
      <c r="C65" s="11">
        <f>ROUND(C60*0.0093,2)</f>
        <v>0</v>
      </c>
    </row>
    <row r="66" spans="1:4" ht="18" customHeight="1">
      <c r="A66" s="23"/>
      <c r="B66" s="25" t="s">
        <v>14</v>
      </c>
      <c r="C66" s="11">
        <f>ROUND(C60*0.0976,2)</f>
        <v>0</v>
      </c>
    </row>
    <row r="67" spans="1:4" ht="18" customHeight="1">
      <c r="A67" s="23"/>
      <c r="B67" s="25" t="s">
        <v>15</v>
      </c>
      <c r="C67" s="11">
        <f>ROUND(C60*0.065,2)</f>
        <v>0</v>
      </c>
    </row>
    <row r="68" spans="1:4" ht="18" customHeight="1">
      <c r="A68" s="23" t="s">
        <v>16</v>
      </c>
      <c r="B68" s="25" t="s">
        <v>17</v>
      </c>
      <c r="C68" s="11">
        <f>IF(D3=1,ROUND(C60*0.0572,2),0)</f>
        <v>0</v>
      </c>
    </row>
    <row r="69" spans="1:4" ht="18" customHeight="1">
      <c r="A69" s="23">
        <v>3</v>
      </c>
      <c r="B69" s="25" t="s">
        <v>5</v>
      </c>
      <c r="C69" s="8"/>
    </row>
    <row r="70" spans="1:4" ht="18" customHeight="1">
      <c r="A70" s="23">
        <v>4</v>
      </c>
      <c r="B70" s="25" t="s">
        <v>6</v>
      </c>
      <c r="C70" s="8"/>
    </row>
    <row r="71" spans="1:4" ht="18" customHeight="1">
      <c r="A71" s="23">
        <v>5</v>
      </c>
      <c r="B71" s="25" t="s">
        <v>7</v>
      </c>
      <c r="C71" s="8"/>
    </row>
    <row r="72" spans="1:4" ht="18" customHeight="1" thickBot="1">
      <c r="A72" s="26">
        <v>6</v>
      </c>
      <c r="B72" s="27" t="s">
        <v>8</v>
      </c>
      <c r="C72" s="13">
        <f>C60+C62+C69+C70+C71</f>
        <v>0</v>
      </c>
      <c r="D72" s="3"/>
    </row>
    <row r="73" spans="1:4" ht="18" customHeight="1">
      <c r="A73" s="28">
        <v>7</v>
      </c>
      <c r="B73" s="29" t="s">
        <v>32</v>
      </c>
      <c r="C73" s="14">
        <f>ROUND(C72*C$5,2)</f>
        <v>0</v>
      </c>
      <c r="D73" s="2"/>
    </row>
    <row r="74" spans="1:4" ht="18" customHeight="1">
      <c r="A74" s="73" t="s">
        <v>83</v>
      </c>
      <c r="B74" s="75" t="s">
        <v>84</v>
      </c>
      <c r="C74" s="74">
        <f>SUM(C72:C73)</f>
        <v>0</v>
      </c>
      <c r="D74" s="2"/>
    </row>
    <row r="75" spans="1:4" ht="18" customHeight="1" thickBot="1">
      <c r="A75" s="30">
        <v>9</v>
      </c>
      <c r="B75" s="31" t="s">
        <v>9</v>
      </c>
      <c r="C75" s="15">
        <f>C76-(C72+C73)</f>
        <v>0</v>
      </c>
      <c r="D75" s="2"/>
    </row>
    <row r="76" spans="1:4" ht="18" customHeight="1">
      <c r="A76" s="21">
        <v>10</v>
      </c>
      <c r="B76" s="22" t="s">
        <v>55</v>
      </c>
      <c r="C76" s="18">
        <f>ROUND(C78/1.23,2)</f>
        <v>0</v>
      </c>
    </row>
    <row r="77" spans="1:4" ht="18" customHeight="1">
      <c r="A77" s="23">
        <v>11</v>
      </c>
      <c r="B77" s="25" t="s">
        <v>11</v>
      </c>
      <c r="C77" s="11">
        <f>C78-C76</f>
        <v>0</v>
      </c>
    </row>
    <row r="78" spans="1:4" ht="18" customHeight="1" thickBot="1">
      <c r="A78" s="32"/>
      <c r="B78" s="33" t="s">
        <v>10</v>
      </c>
      <c r="C78" s="10">
        <v>0</v>
      </c>
    </row>
  </sheetData>
  <mergeCells count="2">
    <mergeCell ref="B13:D13"/>
    <mergeCell ref="A1:D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4" sqref="C4:H4"/>
    </sheetView>
  </sheetViews>
  <sheetFormatPr defaultRowHeight="15"/>
  <cols>
    <col min="1" max="1" width="5" style="59" customWidth="1"/>
    <col min="2" max="2" width="17.625" style="59" customWidth="1"/>
    <col min="3" max="3" width="13" style="59" customWidth="1"/>
    <col min="4" max="4" width="10.875" style="59" customWidth="1"/>
    <col min="5" max="5" width="4.75" style="59" customWidth="1"/>
    <col min="6" max="6" width="9.125" style="59" customWidth="1"/>
    <col min="7" max="7" width="13.75" style="59" customWidth="1"/>
    <col min="8" max="8" width="5.625" style="59" customWidth="1"/>
    <col min="9" max="9" width="10.875" style="59" customWidth="1"/>
    <col min="10" max="10" width="13.125" style="59" customWidth="1"/>
    <col min="11" max="16384" width="9" style="59"/>
  </cols>
  <sheetData>
    <row r="1" spans="1:10" ht="14.25" customHeight="1">
      <c r="G1" s="132" t="s">
        <v>97</v>
      </c>
      <c r="H1" s="132"/>
    </row>
    <row r="2" spans="1:10" ht="14.25" customHeight="1">
      <c r="G2" s="132"/>
      <c r="H2" s="132"/>
    </row>
    <row r="3" spans="1:10" ht="15" customHeight="1" thickBot="1">
      <c r="G3" s="133"/>
      <c r="H3" s="133"/>
    </row>
    <row r="4" spans="1:10">
      <c r="A4" s="210" t="s">
        <v>71</v>
      </c>
      <c r="B4" s="211"/>
      <c r="C4" s="216" t="s">
        <v>72</v>
      </c>
      <c r="D4" s="217"/>
      <c r="E4" s="217"/>
      <c r="F4" s="217"/>
      <c r="G4" s="217"/>
      <c r="H4" s="218"/>
    </row>
    <row r="5" spans="1:10" ht="21" customHeight="1">
      <c r="A5" s="212"/>
      <c r="B5" s="213"/>
      <c r="C5" s="120" t="s">
        <v>73</v>
      </c>
      <c r="D5" s="121"/>
      <c r="E5" s="121"/>
      <c r="F5" s="121"/>
      <c r="G5" s="121"/>
      <c r="H5" s="122"/>
    </row>
    <row r="6" spans="1:10">
      <c r="A6" s="212"/>
      <c r="B6" s="213"/>
      <c r="C6" s="120" t="s">
        <v>74</v>
      </c>
      <c r="D6" s="121"/>
      <c r="E6" s="121"/>
      <c r="F6" s="121"/>
      <c r="G6" s="121"/>
      <c r="H6" s="122"/>
    </row>
    <row r="7" spans="1:10" ht="15.75" thickBot="1">
      <c r="A7" s="214"/>
      <c r="B7" s="215"/>
      <c r="C7" s="123" t="s">
        <v>75</v>
      </c>
      <c r="D7" s="124"/>
      <c r="E7" s="124"/>
      <c r="F7" s="124"/>
      <c r="G7" s="124"/>
      <c r="H7" s="125"/>
    </row>
    <row r="8" spans="1:10">
      <c r="A8" s="49"/>
      <c r="B8" s="49"/>
      <c r="C8" s="63"/>
      <c r="D8" s="63"/>
      <c r="E8" s="63"/>
      <c r="F8" s="63"/>
      <c r="G8" s="63"/>
      <c r="H8" s="63"/>
    </row>
    <row r="9" spans="1:10" ht="15.75" customHeight="1">
      <c r="A9" s="134" t="s">
        <v>76</v>
      </c>
      <c r="B9" s="134"/>
      <c r="C9" s="134"/>
      <c r="D9" s="134"/>
      <c r="E9" s="134"/>
      <c r="F9" s="134"/>
      <c r="G9" s="134"/>
      <c r="H9" s="134"/>
      <c r="J9" s="52"/>
    </row>
    <row r="10" spans="1:10" ht="15.75" customHeight="1">
      <c r="A10" s="60"/>
      <c r="B10" s="60"/>
      <c r="C10" s="60"/>
      <c r="D10" s="60"/>
      <c r="E10" s="60"/>
      <c r="F10" s="60"/>
      <c r="G10" s="60"/>
      <c r="H10" s="60"/>
      <c r="J10" s="52"/>
    </row>
    <row r="11" spans="1:10" ht="15.75" customHeight="1">
      <c r="A11" s="137" t="s">
        <v>20</v>
      </c>
      <c r="B11" s="138"/>
      <c r="C11" s="139"/>
      <c r="D11" s="140"/>
      <c r="E11" s="140"/>
      <c r="F11" s="140"/>
      <c r="G11" s="140"/>
      <c r="H11" s="141"/>
      <c r="J11" s="52"/>
    </row>
    <row r="12" spans="1:10" ht="15.75" customHeight="1">
      <c r="A12" s="135" t="s">
        <v>61</v>
      </c>
      <c r="B12" s="136"/>
      <c r="C12" s="139"/>
      <c r="D12" s="140"/>
      <c r="E12" s="140"/>
      <c r="F12" s="140"/>
      <c r="G12" s="140"/>
      <c r="H12" s="141"/>
      <c r="J12" s="52"/>
    </row>
    <row r="13" spans="1:10" ht="13.5" customHeight="1">
      <c r="A13" s="53" t="s">
        <v>62</v>
      </c>
      <c r="B13" s="54"/>
      <c r="C13" s="149"/>
      <c r="D13" s="150"/>
      <c r="E13" s="150"/>
      <c r="F13" s="150"/>
      <c r="G13" s="150"/>
      <c r="H13" s="151"/>
      <c r="J13" s="4"/>
    </row>
    <row r="14" spans="1:10" ht="13.5" customHeight="1">
      <c r="A14" s="53" t="s">
        <v>60</v>
      </c>
      <c r="B14" s="54"/>
      <c r="C14" s="207"/>
      <c r="D14" s="208"/>
      <c r="E14" s="209"/>
      <c r="F14" s="144" t="s">
        <v>63</v>
      </c>
      <c r="G14" s="145"/>
      <c r="H14" s="146"/>
      <c r="J14" s="4"/>
    </row>
    <row r="15" spans="1:10">
      <c r="A15" s="198" t="s">
        <v>64</v>
      </c>
      <c r="B15" s="198"/>
      <c r="C15" s="198"/>
      <c r="D15" s="198"/>
      <c r="E15" s="198"/>
      <c r="F15" s="198"/>
      <c r="G15" s="198"/>
      <c r="H15" s="198"/>
      <c r="J15" s="4"/>
    </row>
    <row r="16" spans="1:10">
      <c r="A16" s="53" t="s">
        <v>21</v>
      </c>
      <c r="B16" s="54"/>
      <c r="C16" s="139"/>
      <c r="D16" s="140"/>
      <c r="E16" s="140"/>
      <c r="F16" s="140"/>
      <c r="G16" s="140"/>
      <c r="H16" s="141"/>
      <c r="J16" s="4"/>
    </row>
    <row r="17" spans="1:10">
      <c r="A17" s="53" t="s">
        <v>22</v>
      </c>
      <c r="B17" s="54"/>
      <c r="C17" s="149"/>
      <c r="D17" s="150"/>
      <c r="E17" s="150"/>
      <c r="F17" s="150"/>
      <c r="G17" s="150"/>
      <c r="H17" s="151"/>
      <c r="J17" s="4"/>
    </row>
    <row r="18" spans="1:10">
      <c r="A18" s="55" t="s">
        <v>65</v>
      </c>
      <c r="B18" s="56"/>
      <c r="C18" s="165"/>
      <c r="D18" s="166"/>
      <c r="E18" s="199"/>
      <c r="F18" s="199"/>
      <c r="G18" s="199"/>
      <c r="H18" s="200"/>
    </row>
    <row r="19" spans="1:10" ht="14.25" customHeight="1" thickBot="1"/>
    <row r="20" spans="1:10" ht="30.95" customHeight="1" thickBot="1">
      <c r="A20" s="99" t="s">
        <v>23</v>
      </c>
      <c r="B20" s="224" t="s">
        <v>24</v>
      </c>
      <c r="C20" s="225"/>
      <c r="D20" s="225"/>
      <c r="E20" s="226"/>
      <c r="F20" s="99" t="s">
        <v>91</v>
      </c>
      <c r="G20" s="219" t="s">
        <v>92</v>
      </c>
      <c r="H20" s="220"/>
    </row>
    <row r="21" spans="1:10" ht="16.5" thickBot="1">
      <c r="A21" s="100" t="s">
        <v>25</v>
      </c>
      <c r="B21" s="156" t="s">
        <v>89</v>
      </c>
      <c r="C21" s="157"/>
      <c r="D21" s="157"/>
      <c r="E21" s="158"/>
      <c r="F21" s="108"/>
      <c r="G21" s="152"/>
      <c r="H21" s="153"/>
      <c r="J21" s="47"/>
    </row>
    <row r="22" spans="1:10" ht="37.5" customHeight="1">
      <c r="A22" s="115" t="s">
        <v>4</v>
      </c>
      <c r="B22" s="230" t="s">
        <v>90</v>
      </c>
      <c r="C22" s="230"/>
      <c r="D22" s="230"/>
      <c r="E22" s="230"/>
      <c r="F22" s="109"/>
      <c r="G22" s="204"/>
      <c r="H22" s="205"/>
      <c r="J22" s="47"/>
    </row>
    <row r="23" spans="1:10" ht="29.25" customHeight="1">
      <c r="A23" s="116" t="s">
        <v>16</v>
      </c>
      <c r="B23" s="159" t="s">
        <v>93</v>
      </c>
      <c r="C23" s="160"/>
      <c r="D23" s="160"/>
      <c r="E23" s="161"/>
      <c r="F23" s="110"/>
      <c r="G23" s="154"/>
      <c r="H23" s="155"/>
      <c r="J23" s="47"/>
    </row>
    <row r="24" spans="1:10" ht="27.75" customHeight="1">
      <c r="A24" s="102" t="s">
        <v>26</v>
      </c>
      <c r="B24" s="227" t="s">
        <v>96</v>
      </c>
      <c r="C24" s="228"/>
      <c r="D24" s="228"/>
      <c r="E24" s="229"/>
      <c r="F24" s="110"/>
      <c r="G24" s="154"/>
      <c r="H24" s="155"/>
      <c r="J24" s="47"/>
    </row>
    <row r="25" spans="1:10" ht="15.75">
      <c r="A25" s="102" t="s">
        <v>27</v>
      </c>
      <c r="B25" s="206" t="s">
        <v>5</v>
      </c>
      <c r="C25" s="206"/>
      <c r="D25" s="206"/>
      <c r="E25" s="206"/>
      <c r="F25" s="110"/>
      <c r="G25" s="154"/>
      <c r="H25" s="155"/>
      <c r="J25" s="47"/>
    </row>
    <row r="26" spans="1:10" ht="15.75">
      <c r="A26" s="102" t="s">
        <v>28</v>
      </c>
      <c r="B26" s="231" t="s">
        <v>6</v>
      </c>
      <c r="C26" s="232"/>
      <c r="D26" s="232"/>
      <c r="E26" s="233"/>
      <c r="F26" s="110"/>
      <c r="G26" s="154"/>
      <c r="H26" s="155"/>
      <c r="J26" s="47"/>
    </row>
    <row r="27" spans="1:10" ht="16.5" thickBot="1">
      <c r="A27" s="103" t="s">
        <v>29</v>
      </c>
      <c r="B27" s="201" t="s">
        <v>7</v>
      </c>
      <c r="C27" s="201"/>
      <c r="D27" s="201"/>
      <c r="E27" s="201"/>
      <c r="F27" s="111"/>
      <c r="G27" s="202"/>
      <c r="H27" s="203"/>
      <c r="J27" s="47"/>
    </row>
    <row r="28" spans="1:10" ht="17.25" thickTop="1" thickBot="1">
      <c r="A28" s="104" t="s">
        <v>30</v>
      </c>
      <c r="B28" s="185" t="s">
        <v>88</v>
      </c>
      <c r="C28" s="186"/>
      <c r="D28" s="186"/>
      <c r="E28" s="187"/>
      <c r="F28" s="96"/>
      <c r="G28" s="147"/>
      <c r="H28" s="148"/>
      <c r="J28" s="47"/>
    </row>
    <row r="29" spans="1:10" ht="16.5" thickTop="1">
      <c r="A29" s="101" t="s">
        <v>31</v>
      </c>
      <c r="B29" s="126" t="s">
        <v>77</v>
      </c>
      <c r="C29" s="127"/>
      <c r="D29" s="127"/>
      <c r="E29" s="128"/>
      <c r="F29" s="109"/>
      <c r="G29" s="163"/>
      <c r="H29" s="164"/>
      <c r="J29" s="47"/>
    </row>
    <row r="30" spans="1:10" ht="16.5" thickBot="1">
      <c r="A30" s="103" t="s">
        <v>83</v>
      </c>
      <c r="B30" s="162" t="s">
        <v>87</v>
      </c>
      <c r="C30" s="162"/>
      <c r="D30" s="162"/>
      <c r="E30" s="162"/>
      <c r="F30" s="112"/>
      <c r="G30" s="129"/>
      <c r="H30" s="130"/>
      <c r="J30" s="47"/>
    </row>
    <row r="31" spans="1:10" ht="17.25" thickTop="1" thickBot="1">
      <c r="A31" s="105" t="s">
        <v>33</v>
      </c>
      <c r="B31" s="131" t="s">
        <v>94</v>
      </c>
      <c r="C31" s="131"/>
      <c r="D31" s="131"/>
      <c r="E31" s="131"/>
      <c r="F31" s="97"/>
      <c r="G31" s="142"/>
      <c r="H31" s="143"/>
      <c r="J31" s="47"/>
    </row>
    <row r="32" spans="1:10" ht="17.25" thickTop="1" thickBot="1">
      <c r="A32" s="106" t="s">
        <v>34</v>
      </c>
      <c r="B32" s="179" t="s">
        <v>82</v>
      </c>
      <c r="C32" s="180"/>
      <c r="D32" s="180"/>
      <c r="E32" s="181"/>
      <c r="F32" s="113"/>
      <c r="G32" s="175"/>
      <c r="H32" s="176"/>
      <c r="J32" s="47"/>
    </row>
    <row r="33" spans="1:10" ht="17.25" thickTop="1" thickBot="1">
      <c r="A33" s="105" t="s">
        <v>35</v>
      </c>
      <c r="B33" s="182" t="s">
        <v>95</v>
      </c>
      <c r="C33" s="183"/>
      <c r="D33" s="183"/>
      <c r="E33" s="184"/>
      <c r="F33" s="98"/>
      <c r="G33" s="167"/>
      <c r="H33" s="168"/>
      <c r="J33" s="47"/>
    </row>
    <row r="34" spans="1:10" ht="17.25" thickTop="1" thickBot="1">
      <c r="A34" s="106" t="s">
        <v>36</v>
      </c>
      <c r="B34" s="221" t="s">
        <v>38</v>
      </c>
      <c r="C34" s="222"/>
      <c r="D34" s="222"/>
      <c r="E34" s="223"/>
      <c r="F34" s="113"/>
      <c r="G34" s="175"/>
      <c r="H34" s="176"/>
      <c r="J34" s="47"/>
    </row>
    <row r="35" spans="1:10" ht="17.25" thickTop="1" thickBot="1">
      <c r="A35" s="107" t="s">
        <v>37</v>
      </c>
      <c r="B35" s="182" t="s">
        <v>39</v>
      </c>
      <c r="C35" s="183"/>
      <c r="D35" s="183"/>
      <c r="E35" s="184"/>
      <c r="F35" s="114"/>
      <c r="G35" s="177"/>
      <c r="H35" s="178"/>
      <c r="J35" s="47"/>
    </row>
    <row r="36" spans="1:10" ht="13.5" customHeight="1" thickBot="1">
      <c r="A36" s="46"/>
      <c r="B36" s="46"/>
      <c r="C36" s="61"/>
      <c r="D36" s="61"/>
      <c r="E36" s="61"/>
      <c r="F36" s="61"/>
      <c r="G36" s="61"/>
      <c r="H36" s="61"/>
    </row>
    <row r="37" spans="1:10" ht="15.75" thickBot="1">
      <c r="A37" s="44" t="s">
        <v>66</v>
      </c>
      <c r="B37" s="45"/>
      <c r="C37" s="48" t="s">
        <v>67</v>
      </c>
      <c r="D37" s="173" t="s">
        <v>68</v>
      </c>
      <c r="E37" s="174"/>
      <c r="F37" s="66"/>
      <c r="G37" s="44" t="s">
        <v>69</v>
      </c>
      <c r="H37" s="45"/>
    </row>
    <row r="38" spans="1:10">
      <c r="A38" s="196" t="s">
        <v>32</v>
      </c>
      <c r="B38" s="197"/>
      <c r="C38" s="86">
        <f>G32</f>
        <v>0</v>
      </c>
      <c r="D38" s="191">
        <f>ROUND(C38*F38,2)</f>
        <v>0</v>
      </c>
      <c r="E38" s="192"/>
      <c r="F38" s="72">
        <v>0.5</v>
      </c>
      <c r="G38" s="65">
        <f>G32-D38</f>
        <v>0</v>
      </c>
      <c r="H38" s="76">
        <v>0.5</v>
      </c>
    </row>
    <row r="39" spans="1:10" ht="15.75" thickBot="1">
      <c r="A39" s="194" t="s">
        <v>70</v>
      </c>
      <c r="B39" s="195"/>
      <c r="C39" s="87">
        <f>G34</f>
        <v>0</v>
      </c>
      <c r="D39" s="171">
        <f>ROUND(C39*F39,2)</f>
        <v>0</v>
      </c>
      <c r="E39" s="172"/>
      <c r="F39" s="50">
        <v>0.3</v>
      </c>
      <c r="G39" s="51">
        <f>G34-D39</f>
        <v>0</v>
      </c>
      <c r="H39" s="77">
        <v>0.7</v>
      </c>
    </row>
    <row r="40" spans="1:10" ht="13.5" customHeight="1">
      <c r="A40" s="46"/>
      <c r="B40" s="46"/>
      <c r="C40" s="61"/>
      <c r="D40" s="61"/>
      <c r="E40" s="61"/>
      <c r="F40" s="61"/>
      <c r="G40" s="61"/>
      <c r="H40" s="61"/>
    </row>
    <row r="41" spans="1:10" ht="13.5" customHeight="1">
      <c r="A41" s="46"/>
      <c r="B41" s="46"/>
      <c r="C41" s="61"/>
      <c r="D41" s="61"/>
      <c r="E41" s="61"/>
      <c r="F41" s="61"/>
    </row>
    <row r="42" spans="1:10" ht="12.75" customHeight="1">
      <c r="A42" s="193"/>
      <c r="B42" s="193"/>
      <c r="C42" s="62"/>
      <c r="D42" s="62"/>
      <c r="E42" s="62"/>
      <c r="F42" s="61"/>
      <c r="G42" s="62" t="s">
        <v>40</v>
      </c>
    </row>
    <row r="43" spans="1:10" ht="36.75">
      <c r="A43" s="193" t="s">
        <v>81</v>
      </c>
      <c r="B43" s="193"/>
      <c r="C43" s="170" t="s">
        <v>41</v>
      </c>
      <c r="D43" s="170"/>
      <c r="E43" s="69"/>
      <c r="F43" s="62"/>
      <c r="G43" s="64" t="s">
        <v>85</v>
      </c>
    </row>
    <row r="44" spans="1:10" ht="24" customHeight="1">
      <c r="A44" s="169" t="s">
        <v>56</v>
      </c>
      <c r="B44" s="169"/>
      <c r="C44" s="189" t="s">
        <v>80</v>
      </c>
      <c r="D44" s="189"/>
      <c r="E44" s="57"/>
      <c r="F44" s="58"/>
      <c r="G44" s="68" t="s">
        <v>79</v>
      </c>
    </row>
    <row r="45" spans="1:10">
      <c r="A45" s="190" t="s">
        <v>42</v>
      </c>
      <c r="B45" s="190"/>
      <c r="C45" s="188" t="s">
        <v>43</v>
      </c>
      <c r="D45" s="188"/>
      <c r="E45" s="67"/>
      <c r="F45" s="57"/>
      <c r="G45" s="70" t="s">
        <v>42</v>
      </c>
      <c r="H45" s="67"/>
    </row>
  </sheetData>
  <mergeCells count="63">
    <mergeCell ref="B26:E26"/>
    <mergeCell ref="B25:E25"/>
    <mergeCell ref="C16:H16"/>
    <mergeCell ref="C14:E14"/>
    <mergeCell ref="A4:B7"/>
    <mergeCell ref="C4:H4"/>
    <mergeCell ref="G20:H20"/>
    <mergeCell ref="B20:E20"/>
    <mergeCell ref="C13:H13"/>
    <mergeCell ref="B24:E24"/>
    <mergeCell ref="B22:E22"/>
    <mergeCell ref="C45:D45"/>
    <mergeCell ref="C44:D44"/>
    <mergeCell ref="A45:B45"/>
    <mergeCell ref="D38:E38"/>
    <mergeCell ref="B35:E35"/>
    <mergeCell ref="A42:B42"/>
    <mergeCell ref="A43:B43"/>
    <mergeCell ref="A39:B39"/>
    <mergeCell ref="A38:B38"/>
    <mergeCell ref="G32:H32"/>
    <mergeCell ref="G34:H34"/>
    <mergeCell ref="G35:H35"/>
    <mergeCell ref="B32:E32"/>
    <mergeCell ref="B33:E33"/>
    <mergeCell ref="B34:E34"/>
    <mergeCell ref="G33:H33"/>
    <mergeCell ref="A44:B44"/>
    <mergeCell ref="C43:D43"/>
    <mergeCell ref="D39:E39"/>
    <mergeCell ref="D37:E37"/>
    <mergeCell ref="B31:E31"/>
    <mergeCell ref="G1:H3"/>
    <mergeCell ref="A9:H9"/>
    <mergeCell ref="A12:B12"/>
    <mergeCell ref="A11:B11"/>
    <mergeCell ref="C12:H12"/>
    <mergeCell ref="C11:H11"/>
    <mergeCell ref="G31:H31"/>
    <mergeCell ref="F14:H14"/>
    <mergeCell ref="G28:H28"/>
    <mergeCell ref="C17:H17"/>
    <mergeCell ref="G21:H21"/>
    <mergeCell ref="G23:H23"/>
    <mergeCell ref="B21:E21"/>
    <mergeCell ref="B23:E23"/>
    <mergeCell ref="B30:E30"/>
    <mergeCell ref="C5:H5"/>
    <mergeCell ref="C6:H6"/>
    <mergeCell ref="C7:H7"/>
    <mergeCell ref="B29:E29"/>
    <mergeCell ref="G30:H30"/>
    <mergeCell ref="G29:H29"/>
    <mergeCell ref="C18:D18"/>
    <mergeCell ref="B28:E28"/>
    <mergeCell ref="A15:H15"/>
    <mergeCell ref="E18:H18"/>
    <mergeCell ref="B27:E27"/>
    <mergeCell ref="G24:H24"/>
    <mergeCell ref="G25:H25"/>
    <mergeCell ref="G26:H26"/>
    <mergeCell ref="G27:H27"/>
    <mergeCell ref="G22:H22"/>
  </mergeCells>
  <printOptions horizontalCentered="1"/>
  <pageMargins left="0.59055118110236227" right="0.59055118110236227" top="0.39370078740157483" bottom="0.59055118110236227" header="0.11811023622047245" footer="0.118110236220472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</vt:lpstr>
      <vt:lpstr>Kalkulacja - do wydruku</vt:lpstr>
      <vt:lpstr>'Kalkulacja - do wydruku'!Obszar_wydruku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UMCS</dc:creator>
  <cp:lastModifiedBy>ICom</cp:lastModifiedBy>
  <cp:lastPrinted>2014-10-09T08:08:08Z</cp:lastPrinted>
  <dcterms:created xsi:type="dcterms:W3CDTF">2010-09-02T07:32:33Z</dcterms:created>
  <dcterms:modified xsi:type="dcterms:W3CDTF">2014-11-04T12:59:11Z</dcterms:modified>
</cp:coreProperties>
</file>