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60" windowHeight="4875" activeTab="1"/>
  </bookViews>
  <sheets>
    <sheet name="Formularz" sheetId="1" r:id="rId1"/>
    <sheet name="Kalkulacja - do wydruku" sheetId="2" r:id="rId2"/>
  </sheets>
  <calcPr calcId="125725"/>
</workbook>
</file>

<file path=xl/calcChain.xml><?xml version="1.0" encoding="utf-8"?>
<calcChain xmlns="http://schemas.openxmlformats.org/spreadsheetml/2006/main">
  <c r="E24" i="2"/>
  <c r="E33"/>
  <c r="E34"/>
  <c r="E30"/>
  <c r="E29"/>
  <c r="E28"/>
  <c r="B19" i="1"/>
  <c r="B18"/>
  <c r="A18"/>
  <c r="C78"/>
  <c r="C79"/>
  <c r="A63"/>
  <c r="A62"/>
  <c r="B63"/>
  <c r="B41"/>
  <c r="B62"/>
  <c r="B40"/>
  <c r="A41"/>
  <c r="A19"/>
  <c r="A40"/>
  <c r="C6"/>
  <c r="C40"/>
  <c r="C5"/>
  <c r="C57"/>
  <c r="C19"/>
  <c r="C17"/>
  <c r="C62"/>
  <c r="C63"/>
  <c r="C24"/>
  <c r="E25" i="2"/>
  <c r="C58" i="1"/>
  <c r="C61"/>
  <c r="C67"/>
  <c r="C70"/>
  <c r="C48"/>
  <c r="C41"/>
  <c r="C39"/>
  <c r="C66"/>
  <c r="C22"/>
  <c r="C69"/>
  <c r="C23"/>
  <c r="C68"/>
  <c r="E23" i="2"/>
  <c r="C25" i="1"/>
  <c r="C65"/>
  <c r="C64"/>
  <c r="C74"/>
  <c r="C44"/>
  <c r="C46"/>
  <c r="C47"/>
  <c r="C45"/>
  <c r="C21"/>
  <c r="C43"/>
  <c r="C42"/>
  <c r="C52"/>
  <c r="C20"/>
  <c r="E27" i="2"/>
  <c r="C75" i="1"/>
  <c r="C77"/>
  <c r="E26" i="2"/>
  <c r="C30" i="1"/>
  <c r="C53"/>
  <c r="C55"/>
  <c r="C31"/>
  <c r="E32" i="2"/>
  <c r="E31"/>
  <c r="C33" i="1"/>
  <c r="E35" i="2"/>
  <c r="C34" i="1"/>
  <c r="E37" i="2"/>
  <c r="E36"/>
  <c r="C35" i="1"/>
  <c r="E38" i="2"/>
  <c r="C36" i="1"/>
  <c r="E39" i="2"/>
</calcChain>
</file>

<file path=xl/comments1.xml><?xml version="1.0" encoding="utf-8"?>
<comments xmlns="http://schemas.openxmlformats.org/spreadsheetml/2006/main">
  <authors>
    <author>UMCS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<sst xmlns="http://schemas.openxmlformats.org/spreadsheetml/2006/main" count="162" uniqueCount="101">
  <si>
    <t>Lp</t>
  </si>
  <si>
    <t>Pozycja kosztu</t>
  </si>
  <si>
    <t>Kwota</t>
  </si>
  <si>
    <t>Wynagrodzenia bezpośrednie</t>
  </si>
  <si>
    <t>a)</t>
  </si>
  <si>
    <t>Materiały i przedmioty nietrwałe</t>
  </si>
  <si>
    <t>Usługi</t>
  </si>
  <si>
    <t>Podróże służbowe</t>
  </si>
  <si>
    <t>Razem koszty (1 - 5)</t>
  </si>
  <si>
    <t>Aparatura</t>
  </si>
  <si>
    <t>Narzut zysku (10-15%) (od pozycji 6+7+8)</t>
  </si>
  <si>
    <t>OGÓŁEM</t>
  </si>
  <si>
    <t>VAT (23%)</t>
  </si>
  <si>
    <t>Składka na ubezpieczenie społeczne (17,64%), w tym:</t>
  </si>
  <si>
    <t>Fundusz Pracy</t>
  </si>
  <si>
    <t>Ubezpieczenie wypadkowe</t>
  </si>
  <si>
    <t>Fundusz emerytalny</t>
  </si>
  <si>
    <t>Ubezpieczenie rentowe</t>
  </si>
  <si>
    <t>b)</t>
  </si>
  <si>
    <t>Odpis na fundusz świadczeń socjalnych</t>
  </si>
  <si>
    <t>Istnieje możliwość negocjacji poziomu narzutu kosztów pośrednich, wysokość narzutu musi być zaapcetowana przez Panią Kwestor.</t>
  </si>
  <si>
    <t>Istnieje możliwość negocjacji poziomu narzutu zysku, wysokość narzutu musi być zaapcetowana przez Panią Kwestor.</t>
  </si>
  <si>
    <t>Nazwa jednostki UMCS:</t>
  </si>
  <si>
    <t>Nazwa instytucji zewnętrznej:</t>
  </si>
  <si>
    <t>Adres instytucji zewnętrznej:</t>
  </si>
  <si>
    <t>L.p.</t>
  </si>
  <si>
    <t>Wyszczególnienie</t>
  </si>
  <si>
    <t>Poziom wskaźnika</t>
  </si>
  <si>
    <t>Wartość (w PLN)</t>
  </si>
  <si>
    <t>1.</t>
  </si>
  <si>
    <t>2.</t>
  </si>
  <si>
    <t>3.</t>
  </si>
  <si>
    <t>4.</t>
  </si>
  <si>
    <t>5.</t>
  </si>
  <si>
    <t>6.</t>
  </si>
  <si>
    <t>7.</t>
  </si>
  <si>
    <t>Narzut kosztów pośrednich</t>
  </si>
  <si>
    <t>8.</t>
  </si>
  <si>
    <t>9.</t>
  </si>
  <si>
    <t>10.</t>
  </si>
  <si>
    <t>11.</t>
  </si>
  <si>
    <t>12.</t>
  </si>
  <si>
    <t>Kwota umowy netto</t>
  </si>
  <si>
    <t>13.</t>
  </si>
  <si>
    <t>Podatek VAT</t>
  </si>
  <si>
    <t>Kwota umowy brutto</t>
  </si>
  <si>
    <t>Kwestor UMCS:</t>
  </si>
  <si>
    <t>Dziekan Wydziału:</t>
  </si>
  <si>
    <t>(akceptacja pod względem                                   formalno-rachunkowym)</t>
  </si>
  <si>
    <t>(data, podpis)</t>
  </si>
  <si>
    <t xml:space="preserve">(data, podpis)  </t>
  </si>
  <si>
    <t>1. Proszę wybrać formę wynagrodzenia:</t>
  </si>
  <si>
    <t>2. Proszę podać poziom narzutu kosztów pośrednich:</t>
  </si>
  <si>
    <t>3. Podaj podać poziom narzutu zysku:</t>
  </si>
  <si>
    <t>4. Proszę wpisać kwoty w niezacieniowanych polach w jednej z poniższych tabel:</t>
  </si>
  <si>
    <t>- proszę przejść do tabeli nr 2 w przypadku, gdy znana kwota netto za wykonanie pracy</t>
  </si>
  <si>
    <t>- proszę przejść do tabeli nr 3 w przypadku, gdy znana kwota brutto za wykonanie pracy</t>
  </si>
  <si>
    <t>Tabela nr 1</t>
  </si>
  <si>
    <t>Wyliczenie kosztów współpracy z podmiotami gospodarczymi w 2011 roku</t>
  </si>
  <si>
    <t>Tabela nr 2</t>
  </si>
  <si>
    <t>- proszę przejść do tabeli nr 1 w przypadku, gdy znane jest wynagrodzenie dla pracownika</t>
  </si>
  <si>
    <t>Odpisy od wynagrodzeń, w tym:</t>
  </si>
  <si>
    <t>Tabela nr 3</t>
  </si>
  <si>
    <t>Razem koszty (1 - 9)</t>
  </si>
  <si>
    <t>Składka na ubezpieczenie społeczne</t>
  </si>
  <si>
    <t>…………………………………….</t>
  </si>
  <si>
    <t>5. Proszę podać numer tabeli, z której należy pobrać dane do formularza kalkulacji kosztów:</t>
  </si>
  <si>
    <t>6. Po wypełnieniu jednej z tabel nr 1, 2 lub 3 proszę przejść do arkusza "Kalkulacja - do wydruku"</t>
  </si>
  <si>
    <t>- w arkuszu "Kalkulacja - do wydruku" można uzupełnić informacje znajdujące się ponad tabelą</t>
  </si>
  <si>
    <t>Numery księgowe:</t>
  </si>
  <si>
    <t>Kierownik pracy:</t>
  </si>
  <si>
    <t>Umowa/Zlecenie z dnia:</t>
  </si>
  <si>
    <t>ZFIN 00000110</t>
  </si>
  <si>
    <t>Dane do faktury:</t>
  </si>
  <si>
    <t>NIP instytucji zewnętrznej:</t>
  </si>
  <si>
    <t>BZ-….…-0000000000-…..…-13</t>
  </si>
  <si>
    <t>tel. 81 537-55-40/41 faks 81 537 54 99</t>
  </si>
  <si>
    <t>Kalkulacja wstępna pracy zleconej</t>
  </si>
  <si>
    <t>Koordynator Wydziałowy:</t>
  </si>
  <si>
    <t>Bezosobowy fundusz płac i honoraria              (wynagrodzenie pracownika brutto)</t>
  </si>
  <si>
    <t>Razem koszty (1+2+3+4+5)</t>
  </si>
  <si>
    <t>Zysk</t>
  </si>
  <si>
    <t>Narzut kosztów pośrednich (od 10% do 30%)</t>
  </si>
  <si>
    <t>Zysk (od 10% do 15%)</t>
  </si>
  <si>
    <t>Kategoria kosztów</t>
  </si>
  <si>
    <t>Wartość</t>
  </si>
  <si>
    <t>Budżet UMCS</t>
  </si>
  <si>
    <t>Wydział UMCS</t>
  </si>
  <si>
    <t>zł (50%)</t>
  </si>
  <si>
    <t>zł (30%)</t>
  </si>
  <si>
    <t>zł (70%)</t>
  </si>
  <si>
    <t>zł</t>
  </si>
  <si>
    <t>Logo jednostki wykonującej usługę</t>
  </si>
  <si>
    <t xml:space="preserve">        Centrum Innowacji i Komercjalizacji Badań</t>
  </si>
  <si>
    <t>pl. M. Curie Skłodowskiej 5, 20-032 Lublin, pok. 1212</t>
  </si>
  <si>
    <t xml:space="preserve">             email: centruminnowacji@poczta.umcs.lublin.pl</t>
  </si>
  <si>
    <t>Razem koszty (6+7+8)</t>
  </si>
  <si>
    <t>Załącznik nr 2a
  do Zarządzenia nr
 JM Rektora UMCS</t>
  </si>
  <si>
    <t>14.</t>
  </si>
  <si>
    <t>Razem (9+10)</t>
  </si>
  <si>
    <t>Osobowy fundusz płac - dodatki (wynagrodzenie pracownika brutto)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</si>
</sst>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00\-000\-00\-00"/>
    <numFmt numFmtId="165" formatCode="_-* #,##0.00\ [$zł-415]_-;\-* #,##0.00\ [$zł-415]_-;_-* &quot;-&quot;??\ [$zł-415]_-;_-@_-"/>
  </numFmts>
  <fonts count="23">
    <font>
      <sz val="11"/>
      <color theme="1"/>
      <name val="Czcionka tekstu podstawowego"/>
      <family val="2"/>
      <charset val="238"/>
    </font>
    <font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7">
    <xf numFmtId="0" fontId="0" fillId="0" borderId="0" xfId="0"/>
    <xf numFmtId="0" fontId="10" fillId="0" borderId="0" xfId="0" applyFont="1"/>
    <xf numFmtId="0" fontId="11" fillId="0" borderId="0" xfId="0" applyFont="1"/>
    <xf numFmtId="9" fontId="0" fillId="0" borderId="0" xfId="0" applyNumberFormat="1"/>
    <xf numFmtId="44" fontId="0" fillId="0" borderId="0" xfId="0" applyNumberFormat="1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9" fillId="0" borderId="0" xfId="0" applyFont="1"/>
    <xf numFmtId="0" fontId="2" fillId="0" borderId="0" xfId="0" applyFont="1"/>
    <xf numFmtId="10" fontId="0" fillId="0" borderId="0" xfId="0" applyNumberFormat="1"/>
    <xf numFmtId="0" fontId="12" fillId="0" borderId="0" xfId="0" applyFont="1"/>
    <xf numFmtId="0" fontId="13" fillId="0" borderId="0" xfId="0" quotePrefix="1" applyFont="1"/>
    <xf numFmtId="10" fontId="13" fillId="0" borderId="0" xfId="0" applyNumberFormat="1" applyFont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centerContinuous"/>
    </xf>
    <xf numFmtId="44" fontId="0" fillId="0" borderId="6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44" fontId="10" fillId="0" borderId="8" xfId="0" applyNumberFormat="1" applyFont="1" applyFill="1" applyBorder="1" applyAlignment="1" applyProtection="1">
      <alignment vertical="center"/>
      <protection locked="0"/>
    </xf>
    <xf numFmtId="44" fontId="0" fillId="4" borderId="6" xfId="0" applyNumberFormat="1" applyFill="1" applyBorder="1" applyAlignment="1" applyProtection="1">
      <alignment vertical="center"/>
      <protection hidden="1"/>
    </xf>
    <xf numFmtId="44" fontId="0" fillId="4" borderId="7" xfId="0" applyNumberFormat="1" applyFill="1" applyBorder="1" applyAlignment="1" applyProtection="1">
      <alignment vertical="center"/>
      <protection hidden="1"/>
    </xf>
    <xf numFmtId="44" fontId="0" fillId="4" borderId="8" xfId="0" applyNumberFormat="1" applyFill="1" applyBorder="1" applyAlignment="1" applyProtection="1">
      <alignment vertical="center"/>
      <protection hidden="1"/>
    </xf>
    <xf numFmtId="44" fontId="0" fillId="4" borderId="9" xfId="0" applyNumberFormat="1" applyFill="1" applyBorder="1" applyAlignment="1" applyProtection="1">
      <alignment vertical="center"/>
      <protection hidden="1"/>
    </xf>
    <xf numFmtId="44" fontId="0" fillId="4" borderId="10" xfId="0" applyNumberFormat="1" applyFill="1" applyBorder="1" applyAlignment="1" applyProtection="1">
      <alignment vertical="center"/>
      <protection hidden="1"/>
    </xf>
    <xf numFmtId="44" fontId="10" fillId="4" borderId="8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44" fontId="0" fillId="5" borderId="7" xfId="0" applyNumberFormat="1" applyFill="1" applyBorder="1" applyAlignment="1" applyProtection="1">
      <alignment vertical="center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horizontal="left" vertical="center"/>
      <protection hidden="1"/>
    </xf>
    <xf numFmtId="0" fontId="0" fillId="3" borderId="2" xfId="0" applyFill="1" applyBorder="1" applyAlignment="1" applyProtection="1">
      <alignment vertical="center" wrapText="1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3" fillId="0" borderId="0" xfId="0" quotePrefix="1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Protection="1">
      <protection locked="0"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10" fontId="13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15" fillId="0" borderId="16" xfId="0" applyFont="1" applyBorder="1"/>
    <xf numFmtId="164" fontId="7" fillId="0" borderId="2" xfId="0" applyNumberFormat="1" applyFont="1" applyBorder="1" applyAlignment="1" applyProtection="1">
      <alignment vertical="center"/>
      <protection locked="0"/>
    </xf>
    <xf numFmtId="164" fontId="7" fillId="0" borderId="17" xfId="0" applyNumberFormat="1" applyFont="1" applyBorder="1" applyAlignment="1" applyProtection="1">
      <alignment vertical="center"/>
      <protection locked="0"/>
    </xf>
    <xf numFmtId="0" fontId="16" fillId="0" borderId="0" xfId="0" applyFont="1" applyProtection="1">
      <protection hidden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 applyProtection="1">
      <alignment horizontal="right"/>
      <protection hidden="1"/>
    </xf>
    <xf numFmtId="14" fontId="17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7" borderId="11" xfId="0" applyFont="1" applyFill="1" applyBorder="1" applyAlignment="1" applyProtection="1">
      <alignment horizontal="center" vertical="center" wrapText="1"/>
      <protection hidden="1"/>
    </xf>
    <xf numFmtId="10" fontId="16" fillId="0" borderId="9" xfId="0" applyNumberFormat="1" applyFont="1" applyBorder="1" applyAlignment="1" applyProtection="1">
      <alignment horizontal="center" vertical="center"/>
      <protection hidden="1"/>
    </xf>
    <xf numFmtId="44" fontId="16" fillId="0" borderId="0" xfId="0" applyNumberFormat="1" applyFont="1"/>
    <xf numFmtId="10" fontId="16" fillId="0" borderId="6" xfId="0" applyNumberFormat="1" applyFont="1" applyBorder="1" applyAlignment="1" applyProtection="1">
      <alignment horizontal="center" vertical="center"/>
      <protection hidden="1"/>
    </xf>
    <xf numFmtId="10" fontId="16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10" fontId="16" fillId="3" borderId="9" xfId="0" applyNumberFormat="1" applyFont="1" applyFill="1" applyBorder="1" applyAlignment="1" applyProtection="1">
      <alignment horizontal="center" vertical="center"/>
      <protection hidden="1"/>
    </xf>
    <xf numFmtId="10" fontId="16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10" fontId="16" fillId="3" borderId="21" xfId="0" applyNumberFormat="1" applyFont="1" applyFill="1" applyBorder="1" applyAlignment="1" applyProtection="1">
      <alignment horizontal="center" vertical="center"/>
      <protection hidden="1"/>
    </xf>
    <xf numFmtId="10" fontId="16" fillId="0" borderId="19" xfId="0" applyNumberFormat="1" applyFont="1" applyBorder="1" applyAlignment="1" applyProtection="1">
      <alignment horizontal="center" vertical="center"/>
      <protection hidden="1"/>
    </xf>
    <xf numFmtId="0" fontId="18" fillId="3" borderId="11" xfId="0" applyFont="1" applyFill="1" applyBorder="1" applyAlignment="1" applyProtection="1">
      <alignment horizontal="center" vertical="center"/>
      <protection hidden="1"/>
    </xf>
    <xf numFmtId="165" fontId="19" fillId="0" borderId="9" xfId="1" applyNumberFormat="1" applyFont="1" applyBorder="1" applyAlignment="1" applyProtection="1">
      <alignment horizontal="right"/>
      <protection hidden="1"/>
    </xf>
    <xf numFmtId="165" fontId="19" fillId="0" borderId="8" xfId="0" applyNumberFormat="1" applyFont="1" applyBorder="1" applyAlignment="1" applyProtection="1">
      <alignment horizontal="right"/>
      <protection hidden="1"/>
    </xf>
    <xf numFmtId="165" fontId="16" fillId="0" borderId="9" xfId="1" applyNumberFormat="1" applyFont="1" applyBorder="1" applyAlignment="1" applyProtection="1">
      <alignment horizontal="right"/>
      <protection hidden="1"/>
    </xf>
    <xf numFmtId="165" fontId="16" fillId="0" borderId="8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0" fontId="16" fillId="0" borderId="0" xfId="0" applyNumberFormat="1" applyFont="1" applyFill="1" applyBorder="1" applyAlignment="1" applyProtection="1">
      <alignment horizontal="center" vertical="center"/>
      <protection hidden="1"/>
    </xf>
    <xf numFmtId="44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10" fontId="16" fillId="0" borderId="22" xfId="0" applyNumberFormat="1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9" fillId="0" borderId="52" xfId="0" applyFont="1" applyBorder="1" applyAlignment="1" applyProtection="1">
      <alignment horizontal="left" vertical="center" wrapText="1"/>
      <protection hidden="1"/>
    </xf>
    <xf numFmtId="0" fontId="0" fillId="0" borderId="53" xfId="0" applyBorder="1" applyAlignment="1"/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/>
      <protection hidden="1"/>
    </xf>
    <xf numFmtId="0" fontId="16" fillId="0" borderId="17" xfId="0" applyFont="1" applyBorder="1" applyAlignment="1" applyProtection="1">
      <alignment horizontal="left" vertical="center"/>
      <protection hidden="1"/>
    </xf>
    <xf numFmtId="44" fontId="17" fillId="4" borderId="59" xfId="0" applyNumberFormat="1" applyFont="1" applyFill="1" applyBorder="1" applyAlignment="1" applyProtection="1">
      <alignment horizontal="center" vertical="center"/>
      <protection hidden="1"/>
    </xf>
    <xf numFmtId="44" fontId="17" fillId="4" borderId="6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2" borderId="61" xfId="0" applyFont="1" applyFill="1" applyBorder="1" applyAlignment="1" applyProtection="1">
      <alignment horizontal="left" vertical="center"/>
      <protection hidden="1"/>
    </xf>
    <xf numFmtId="0" fontId="3" fillId="2" borderId="62" xfId="0" applyFont="1" applyFill="1" applyBorder="1" applyAlignment="1" applyProtection="1">
      <alignment horizontal="left" vertical="center"/>
      <protection hidden="1"/>
    </xf>
    <xf numFmtId="44" fontId="17" fillId="4" borderId="63" xfId="0" applyNumberFormat="1" applyFont="1" applyFill="1" applyBorder="1" applyAlignment="1" applyProtection="1">
      <alignment horizontal="center" vertical="center"/>
      <protection hidden="1"/>
    </xf>
    <xf numFmtId="44" fontId="17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2" borderId="65" xfId="0" applyFont="1" applyFill="1" applyBorder="1" applyAlignment="1" applyProtection="1">
      <alignment horizontal="left" vertical="center"/>
      <protection hidden="1"/>
    </xf>
    <xf numFmtId="0" fontId="0" fillId="2" borderId="66" xfId="0" applyFont="1" applyFill="1" applyBorder="1" applyAlignment="1" applyProtection="1">
      <alignment horizontal="left" vertical="center"/>
      <protection hidden="1"/>
    </xf>
    <xf numFmtId="0" fontId="16" fillId="0" borderId="67" xfId="0" applyFont="1" applyBorder="1" applyAlignment="1" applyProtection="1">
      <alignment horizontal="left"/>
      <protection hidden="1"/>
    </xf>
    <xf numFmtId="0" fontId="16" fillId="0" borderId="68" xfId="0" applyFont="1" applyBorder="1" applyAlignment="1" applyProtection="1">
      <alignment horizontal="left"/>
      <protection hidden="1"/>
    </xf>
    <xf numFmtId="44" fontId="17" fillId="4" borderId="25" xfId="0" applyNumberFormat="1" applyFont="1" applyFill="1" applyBorder="1" applyAlignment="1" applyProtection="1">
      <alignment horizontal="center" vertical="center"/>
      <protection hidden="1"/>
    </xf>
    <xf numFmtId="44" fontId="17" fillId="4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55" xfId="0" applyFont="1" applyFill="1" applyBorder="1" applyAlignment="1" applyProtection="1">
      <alignment horizontal="left" vertical="center"/>
      <protection hidden="1"/>
    </xf>
    <xf numFmtId="0" fontId="0" fillId="2" borderId="56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165" fontId="16" fillId="0" borderId="57" xfId="0" applyNumberFormat="1" applyFont="1" applyBorder="1" applyAlignment="1" applyProtection="1">
      <alignment horizontal="right"/>
      <protection hidden="1"/>
    </xf>
    <xf numFmtId="165" fontId="16" fillId="0" borderId="58" xfId="0" applyNumberFormat="1" applyFont="1" applyBorder="1" applyAlignment="1" applyProtection="1">
      <alignment horizontal="right"/>
      <protection hidden="1"/>
    </xf>
    <xf numFmtId="0" fontId="18" fillId="3" borderId="12" xfId="0" applyFont="1" applyFill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165" fontId="16" fillId="0" borderId="54" xfId="1" applyNumberFormat="1" applyFont="1" applyBorder="1" applyAlignment="1" applyProtection="1">
      <alignment horizontal="right"/>
      <protection hidden="1"/>
    </xf>
    <xf numFmtId="165" fontId="16" fillId="0" borderId="40" xfId="1" applyNumberFormat="1" applyFont="1" applyBorder="1" applyAlignment="1" applyProtection="1">
      <alignment horizontal="right"/>
      <protection hidden="1"/>
    </xf>
    <xf numFmtId="44" fontId="16" fillId="0" borderId="41" xfId="0" applyNumberFormat="1" applyFont="1" applyBorder="1" applyAlignment="1" applyProtection="1">
      <alignment horizontal="center" vertical="center"/>
      <protection hidden="1"/>
    </xf>
    <xf numFmtId="44" fontId="16" fillId="0" borderId="42" xfId="0" applyNumberFormat="1" applyFont="1" applyBorder="1" applyAlignment="1" applyProtection="1">
      <alignment horizontal="center" vertical="center"/>
      <protection hidden="1"/>
    </xf>
    <xf numFmtId="0" fontId="18" fillId="3" borderId="37" xfId="0" applyFont="1" applyFill="1" applyBorder="1" applyAlignment="1" applyProtection="1">
      <alignment horizontal="center" vertical="center"/>
      <protection hidden="1"/>
    </xf>
    <xf numFmtId="0" fontId="18" fillId="3" borderId="51" xfId="0" applyFont="1" applyFill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left" vertical="center"/>
      <protection hidden="1"/>
    </xf>
    <xf numFmtId="44" fontId="16" fillId="0" borderId="47" xfId="0" applyNumberFormat="1" applyFont="1" applyBorder="1" applyAlignment="1" applyProtection="1">
      <alignment horizontal="center" vertical="center"/>
      <protection hidden="1"/>
    </xf>
    <xf numFmtId="44" fontId="16" fillId="0" borderId="48" xfId="0" applyNumberFormat="1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44" fontId="16" fillId="0" borderId="52" xfId="0" applyNumberFormat="1" applyFont="1" applyBorder="1" applyAlignment="1" applyProtection="1">
      <alignment horizontal="center" vertical="center"/>
      <protection hidden="1"/>
    </xf>
    <xf numFmtId="44" fontId="16" fillId="0" borderId="53" xfId="0" applyNumberFormat="1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left"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44" fontId="18" fillId="0" borderId="47" xfId="0" applyNumberFormat="1" applyFont="1" applyBorder="1" applyAlignment="1" applyProtection="1">
      <alignment horizontal="center" vertical="center"/>
      <protection hidden="1"/>
    </xf>
    <xf numFmtId="44" fontId="18" fillId="0" borderId="48" xfId="0" applyNumberFormat="1" applyFont="1" applyBorder="1" applyAlignment="1" applyProtection="1">
      <alignment horizontal="center" vertical="center"/>
      <protection hidden="1"/>
    </xf>
    <xf numFmtId="44" fontId="16" fillId="0" borderId="25" xfId="0" applyNumberFormat="1" applyFont="1" applyBorder="1" applyAlignment="1" applyProtection="1">
      <alignment horizontal="center" vertical="center"/>
      <protection hidden="1"/>
    </xf>
    <xf numFmtId="44" fontId="16" fillId="0" borderId="26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/>
    </xf>
    <xf numFmtId="0" fontId="16" fillId="0" borderId="15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left"/>
      <protection hidden="1"/>
    </xf>
    <xf numFmtId="0" fontId="16" fillId="0" borderId="35" xfId="0" applyFont="1" applyBorder="1" applyAlignment="1" applyProtection="1">
      <alignment horizontal="left"/>
      <protection hidden="1"/>
    </xf>
    <xf numFmtId="0" fontId="16" fillId="0" borderId="36" xfId="0" applyFont="1" applyBorder="1" applyAlignment="1" applyProtection="1">
      <alignment horizontal="left"/>
      <protection hidden="1"/>
    </xf>
    <xf numFmtId="0" fontId="18" fillId="7" borderId="37" xfId="0" applyFont="1" applyFill="1" applyBorder="1" applyAlignment="1" applyProtection="1">
      <alignment horizontal="center" vertical="center" wrapText="1"/>
      <protection hidden="1"/>
    </xf>
    <xf numFmtId="0" fontId="18" fillId="7" borderId="14" xfId="0" applyFont="1" applyFill="1" applyBorder="1" applyAlignment="1" applyProtection="1">
      <alignment horizontal="center" vertical="center" wrapText="1"/>
      <protection hidden="1"/>
    </xf>
    <xf numFmtId="0" fontId="18" fillId="7" borderId="38" xfId="0" applyFont="1" applyFill="1" applyBorder="1" applyAlignment="1" applyProtection="1">
      <alignment horizontal="center" vertical="center" wrapText="1"/>
      <protection hidden="1"/>
    </xf>
    <xf numFmtId="0" fontId="18" fillId="7" borderId="39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horizontal="left" vertical="center" wrapText="1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24" xfId="0" applyFont="1" applyBorder="1" applyAlignment="1" applyProtection="1">
      <alignment horizontal="right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Normal="100" workbookViewId="0">
      <selection activeCell="C24" sqref="C24"/>
    </sheetView>
  </sheetViews>
  <sheetFormatPr defaultRowHeight="14.25"/>
  <cols>
    <col min="1" max="1" width="3.375" customWidth="1"/>
    <col min="2" max="2" width="45.125" customWidth="1"/>
    <col min="3" max="3" width="15" customWidth="1"/>
    <col min="4" max="4" width="17.375" customWidth="1"/>
  </cols>
  <sheetData>
    <row r="1" spans="1:6" ht="18" customHeight="1">
      <c r="A1" s="52" t="s">
        <v>58</v>
      </c>
      <c r="B1" s="51"/>
      <c r="C1" s="20"/>
      <c r="D1" s="20"/>
      <c r="E1" s="1"/>
    </row>
    <row r="2" spans="1:6" ht="15.75">
      <c r="A2" s="2"/>
      <c r="B2" s="30"/>
      <c r="D2" s="13"/>
    </row>
    <row r="3" spans="1:6" ht="15.75">
      <c r="A3" s="2"/>
      <c r="B3" s="47" t="s">
        <v>51</v>
      </c>
      <c r="D3" s="53">
        <v>2</v>
      </c>
    </row>
    <row r="4" spans="1:6" ht="49.5" customHeight="1">
      <c r="A4" s="2"/>
      <c r="B4" s="30"/>
      <c r="D4" s="12"/>
    </row>
    <row r="5" spans="1:6" ht="39.950000000000003" customHeight="1">
      <c r="A5" s="2"/>
      <c r="B5" s="61" t="s">
        <v>52</v>
      </c>
      <c r="C5" s="49">
        <f>D5/10000</f>
        <v>0.3</v>
      </c>
      <c r="D5" s="53">
        <v>3000</v>
      </c>
      <c r="E5" s="30" t="s">
        <v>20</v>
      </c>
    </row>
    <row r="6" spans="1:6" ht="39.950000000000003" customHeight="1">
      <c r="A6" s="2"/>
      <c r="B6" s="47" t="s">
        <v>53</v>
      </c>
      <c r="C6" s="49">
        <f>D6/10000</f>
        <v>0.15</v>
      </c>
      <c r="D6" s="53">
        <v>1500</v>
      </c>
      <c r="E6" s="30" t="s">
        <v>21</v>
      </c>
    </row>
    <row r="7" spans="1:6" ht="39.950000000000003" customHeight="1">
      <c r="A7" s="2"/>
      <c r="B7" s="47" t="s">
        <v>54</v>
      </c>
      <c r="C7" s="14"/>
      <c r="D7" s="12"/>
    </row>
    <row r="8" spans="1:6" s="19" customFormat="1" ht="24.95" customHeight="1">
      <c r="A8" s="15"/>
      <c r="B8" s="48" t="s">
        <v>60</v>
      </c>
      <c r="C8" s="17"/>
      <c r="D8" s="18"/>
    </row>
    <row r="9" spans="1:6" s="19" customFormat="1" ht="24.95" customHeight="1">
      <c r="A9" s="15"/>
      <c r="B9" s="48" t="s">
        <v>55</v>
      </c>
      <c r="C9" s="17"/>
      <c r="D9" s="18"/>
    </row>
    <row r="10" spans="1:6" s="19" customFormat="1" ht="24.95" customHeight="1">
      <c r="A10" s="15"/>
      <c r="B10" s="48" t="s">
        <v>56</v>
      </c>
      <c r="C10" s="17"/>
      <c r="D10" s="18"/>
    </row>
    <row r="11" spans="1:6" ht="39.950000000000003" customHeight="1">
      <c r="A11" s="2"/>
      <c r="B11" s="61" t="s">
        <v>66</v>
      </c>
      <c r="C11" s="14"/>
      <c r="D11" s="53">
        <v>1</v>
      </c>
    </row>
    <row r="12" spans="1:6" s="19" customFormat="1" ht="75" customHeight="1">
      <c r="A12" s="15"/>
      <c r="B12" s="16"/>
      <c r="C12" s="17"/>
      <c r="D12" s="18"/>
    </row>
    <row r="13" spans="1:6" ht="39.950000000000003" customHeight="1">
      <c r="A13" s="57"/>
      <c r="B13" s="108" t="s">
        <v>67</v>
      </c>
      <c r="C13" s="109"/>
      <c r="D13" s="109"/>
    </row>
    <row r="14" spans="1:6" s="19" customFormat="1" ht="24.95" customHeight="1">
      <c r="A14" s="58"/>
      <c r="B14" s="48" t="s">
        <v>68</v>
      </c>
      <c r="C14" s="59"/>
      <c r="D14" s="60"/>
    </row>
    <row r="15" spans="1:6" ht="41.25" customHeight="1" thickBot="1">
      <c r="A15" s="47" t="s">
        <v>57</v>
      </c>
      <c r="B15" s="30"/>
      <c r="C15" s="30"/>
      <c r="D15" s="30"/>
      <c r="F15" s="56"/>
    </row>
    <row r="16" spans="1:6" ht="27.75" customHeight="1" thickBot="1">
      <c r="A16" s="32" t="s">
        <v>0</v>
      </c>
      <c r="B16" s="54" t="s">
        <v>1</v>
      </c>
      <c r="C16" s="32" t="s">
        <v>2</v>
      </c>
    </row>
    <row r="17" spans="1:5" ht="18" customHeight="1">
      <c r="A17" s="34">
        <v>1</v>
      </c>
      <c r="B17" s="5" t="s">
        <v>3</v>
      </c>
      <c r="C17" s="25">
        <f>C18</f>
        <v>0</v>
      </c>
    </row>
    <row r="18" spans="1:5" ht="28.5">
      <c r="A18" s="36" t="str">
        <f>IF(D3=1,"a)","b)")</f>
        <v>b)</v>
      </c>
      <c r="B18" s="11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18" s="21"/>
    </row>
    <row r="19" spans="1:5" ht="28.5">
      <c r="A19" s="36" t="str">
        <f>IF(D3=1,"a')","b')")</f>
        <v>b')</v>
      </c>
      <c r="B19" s="11" t="str">
        <f>IF(D3=1,"Osobowy fundusz płac - dodatki                (wynagrodzenie pracownika netto)","Bezosobowy fundusz płac i honoraria              (wynagrodzenie pracownika netto)")</f>
        <v>Bezosobowy fundusz płac i honoraria              (wynagrodzenie pracownika netto)</v>
      </c>
      <c r="C19" s="24">
        <f>ROUND(C18*0.73,2)</f>
        <v>0</v>
      </c>
      <c r="E19" s="50"/>
    </row>
    <row r="20" spans="1:5" ht="18" customHeight="1">
      <c r="A20" s="36">
        <v>2</v>
      </c>
      <c r="B20" s="6" t="s">
        <v>61</v>
      </c>
      <c r="C20" s="24">
        <f>SUM(C21,C26)</f>
        <v>0</v>
      </c>
    </row>
    <row r="21" spans="1:5" ht="18" customHeight="1">
      <c r="A21" s="36" t="s">
        <v>4</v>
      </c>
      <c r="B21" s="11" t="s">
        <v>13</v>
      </c>
      <c r="C21" s="24">
        <f>SUM(C22:C25)</f>
        <v>0</v>
      </c>
    </row>
    <row r="22" spans="1:5" ht="18" customHeight="1">
      <c r="A22" s="36"/>
      <c r="B22" s="6" t="s">
        <v>14</v>
      </c>
      <c r="C22" s="24">
        <f>ROUND(C17*0.0245,2)</f>
        <v>0</v>
      </c>
    </row>
    <row r="23" spans="1:5" ht="18" customHeight="1">
      <c r="A23" s="36"/>
      <c r="B23" s="6" t="s">
        <v>15</v>
      </c>
      <c r="C23" s="24">
        <f>ROUND(C17*0.0093,2)</f>
        <v>0</v>
      </c>
    </row>
    <row r="24" spans="1:5" ht="18" customHeight="1">
      <c r="A24" s="36"/>
      <c r="B24" s="6" t="s">
        <v>16</v>
      </c>
      <c r="C24" s="24">
        <f>ROUND(C17*0.0976,2)</f>
        <v>0</v>
      </c>
    </row>
    <row r="25" spans="1:5" ht="18" customHeight="1">
      <c r="A25" s="36"/>
      <c r="B25" s="6" t="s">
        <v>17</v>
      </c>
      <c r="C25" s="24">
        <f>ROUND(C17*0.045,2)</f>
        <v>0</v>
      </c>
    </row>
    <row r="26" spans="1:5" ht="18" customHeight="1">
      <c r="A26" s="36" t="s">
        <v>18</v>
      </c>
      <c r="B26" s="6" t="s">
        <v>19</v>
      </c>
      <c r="C26" s="24"/>
    </row>
    <row r="27" spans="1:5" ht="18" customHeight="1">
      <c r="A27" s="36">
        <v>3</v>
      </c>
      <c r="B27" s="6" t="s">
        <v>5</v>
      </c>
      <c r="C27" s="21"/>
    </row>
    <row r="28" spans="1:5" ht="18" customHeight="1">
      <c r="A28" s="36">
        <v>4</v>
      </c>
      <c r="B28" s="6" t="s">
        <v>6</v>
      </c>
      <c r="C28" s="21"/>
    </row>
    <row r="29" spans="1:5" ht="18" customHeight="1">
      <c r="A29" s="36">
        <v>5</v>
      </c>
      <c r="B29" s="6" t="s">
        <v>7</v>
      </c>
      <c r="C29" s="21"/>
      <c r="E29" s="30"/>
    </row>
    <row r="30" spans="1:5" ht="18" customHeight="1" thickBot="1">
      <c r="A30" s="39">
        <v>6</v>
      </c>
      <c r="B30" s="7" t="s">
        <v>8</v>
      </c>
      <c r="C30" s="26">
        <f>C17+C20+C27+C28+C29</f>
        <v>0</v>
      </c>
    </row>
    <row r="31" spans="1:5" ht="18" customHeight="1">
      <c r="A31" s="41">
        <v>7</v>
      </c>
      <c r="B31" s="8" t="s">
        <v>36</v>
      </c>
      <c r="C31" s="27">
        <f>ROUND(C30*C5,2)</f>
        <v>0</v>
      </c>
    </row>
    <row r="32" spans="1:5" ht="18" customHeight="1">
      <c r="A32" s="36">
        <v>8</v>
      </c>
      <c r="B32" s="6" t="s">
        <v>9</v>
      </c>
      <c r="C32" s="21"/>
    </row>
    <row r="33" spans="1:3" ht="18" customHeight="1" thickBot="1">
      <c r="A33" s="43">
        <v>9</v>
      </c>
      <c r="B33" s="9" t="s">
        <v>10</v>
      </c>
      <c r="C33" s="28">
        <f>ROUND((C30+C31+C32)*C6,2)</f>
        <v>0</v>
      </c>
    </row>
    <row r="34" spans="1:3" ht="18" customHeight="1">
      <c r="A34" s="34">
        <v>10</v>
      </c>
      <c r="B34" s="5" t="s">
        <v>63</v>
      </c>
      <c r="C34" s="25">
        <f>C30+C31+C32+C33</f>
        <v>0</v>
      </c>
    </row>
    <row r="35" spans="1:3" ht="18" customHeight="1">
      <c r="A35" s="36">
        <v>11</v>
      </c>
      <c r="B35" s="6" t="s">
        <v>12</v>
      </c>
      <c r="C35" s="24">
        <f>ROUND(C34*0.23,2)</f>
        <v>0</v>
      </c>
    </row>
    <row r="36" spans="1:3" ht="18" customHeight="1" thickBot="1">
      <c r="A36" s="45"/>
      <c r="B36" s="10" t="s">
        <v>11</v>
      </c>
      <c r="C36" s="29">
        <f>C34+C35</f>
        <v>0</v>
      </c>
    </row>
    <row r="37" spans="1:3" ht="34.5" customHeight="1" thickBot="1">
      <c r="A37" s="47" t="s">
        <v>59</v>
      </c>
      <c r="B37" s="30"/>
      <c r="C37" s="30"/>
    </row>
    <row r="38" spans="1:3" ht="27.75" customHeight="1" thickBot="1">
      <c r="A38" s="32" t="s">
        <v>0</v>
      </c>
      <c r="B38" s="33" t="s">
        <v>1</v>
      </c>
      <c r="C38" s="55" t="s">
        <v>2</v>
      </c>
    </row>
    <row r="39" spans="1:3" ht="18" customHeight="1">
      <c r="A39" s="34">
        <v>1</v>
      </c>
      <c r="B39" s="35" t="s">
        <v>3</v>
      </c>
      <c r="C39" s="25">
        <f>C40</f>
        <v>0</v>
      </c>
    </row>
    <row r="40" spans="1:3" ht="28.5">
      <c r="A40" s="36" t="str">
        <f>IF(D3=1,"a)","b)")</f>
        <v>b)</v>
      </c>
      <c r="B40" s="37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40" s="24">
        <f>IF(D3=1,ROUND(((C56-C54-C$6*C54)/(1+C$5+C$6*(1+C$5))-C49-C50-C51)/(1+0.2336),2),ROUND(((C56-C54-C$6*C54)/(1+C$5+C$6*(1+C$5))-C49-C50-C51)/(1+0.1764),2))</f>
        <v>0</v>
      </c>
    </row>
    <row r="41" spans="1:3" ht="28.5">
      <c r="A41" s="36" t="str">
        <f>IF(D3=1,"a')","b')")</f>
        <v>b')</v>
      </c>
      <c r="B41" s="37" t="str">
        <f>IF(D3=1,"Osobowy fundusz płac - dodatki                (wynagrodzenie pracownika netto)","Bezosobowy fundusz płac i honoraria              (wynagrodzenie pracownika netto)")</f>
        <v>Bezosobowy fundusz płac i honoraria              (wynagrodzenie pracownika netto)</v>
      </c>
      <c r="C41" s="24">
        <f>ROUND(C40*0.73,2)</f>
        <v>0</v>
      </c>
    </row>
    <row r="42" spans="1:3" ht="18" customHeight="1">
      <c r="A42" s="36">
        <v>2</v>
      </c>
      <c r="B42" s="38" t="s">
        <v>61</v>
      </c>
      <c r="C42" s="24">
        <f>SUM(C43,C48)</f>
        <v>0</v>
      </c>
    </row>
    <row r="43" spans="1:3" ht="18" customHeight="1">
      <c r="A43" s="36" t="s">
        <v>4</v>
      </c>
      <c r="B43" s="37" t="s">
        <v>13</v>
      </c>
      <c r="C43" s="24">
        <f>SUM(C44:C47)</f>
        <v>0</v>
      </c>
    </row>
    <row r="44" spans="1:3" ht="18" customHeight="1">
      <c r="A44" s="36"/>
      <c r="B44" s="38" t="s">
        <v>14</v>
      </c>
      <c r="C44" s="24">
        <f>ROUND(C39*0.0245,2)</f>
        <v>0</v>
      </c>
    </row>
    <row r="45" spans="1:3" ht="18" customHeight="1">
      <c r="A45" s="36"/>
      <c r="B45" s="38" t="s">
        <v>15</v>
      </c>
      <c r="C45" s="24">
        <f>ROUND(C39*0.0093,2)</f>
        <v>0</v>
      </c>
    </row>
    <row r="46" spans="1:3" ht="18" customHeight="1">
      <c r="A46" s="36"/>
      <c r="B46" s="38" t="s">
        <v>16</v>
      </c>
      <c r="C46" s="24">
        <f>ROUND(C39*0.0976,2)</f>
        <v>0</v>
      </c>
    </row>
    <row r="47" spans="1:3" ht="18" customHeight="1">
      <c r="A47" s="36"/>
      <c r="B47" s="38" t="s">
        <v>17</v>
      </c>
      <c r="C47" s="24">
        <f>ROUND(C39*0.045,2)</f>
        <v>0</v>
      </c>
    </row>
    <row r="48" spans="1:3" ht="18" customHeight="1">
      <c r="A48" s="36" t="s">
        <v>18</v>
      </c>
      <c r="B48" s="38" t="s">
        <v>19</v>
      </c>
      <c r="C48" s="24">
        <f>IF(D3=1,ROUND(C39*0.0572,2),0)</f>
        <v>0</v>
      </c>
    </row>
    <row r="49" spans="1:5" ht="18" customHeight="1">
      <c r="A49" s="36">
        <v>3</v>
      </c>
      <c r="B49" s="38" t="s">
        <v>5</v>
      </c>
      <c r="C49" s="21"/>
    </row>
    <row r="50" spans="1:5" ht="18" customHeight="1">
      <c r="A50" s="36">
        <v>4</v>
      </c>
      <c r="B50" s="38" t="s">
        <v>6</v>
      </c>
      <c r="C50" s="21"/>
    </row>
    <row r="51" spans="1:5" ht="18" customHeight="1">
      <c r="A51" s="36">
        <v>5</v>
      </c>
      <c r="B51" s="38" t="s">
        <v>7</v>
      </c>
      <c r="C51" s="21"/>
    </row>
    <row r="52" spans="1:5" ht="18" customHeight="1" thickBot="1">
      <c r="A52" s="39">
        <v>6</v>
      </c>
      <c r="B52" s="40" t="s">
        <v>8</v>
      </c>
      <c r="C52" s="26">
        <f>C39+C42+C49+C50+C51</f>
        <v>0</v>
      </c>
      <c r="D52" s="4"/>
    </row>
    <row r="53" spans="1:5" ht="18" customHeight="1">
      <c r="A53" s="41">
        <v>7</v>
      </c>
      <c r="B53" s="42" t="s">
        <v>36</v>
      </c>
      <c r="C53" s="27">
        <f>ROUND(C52*C$5,2)</f>
        <v>0</v>
      </c>
      <c r="D53" s="3"/>
    </row>
    <row r="54" spans="1:5" ht="18" customHeight="1">
      <c r="A54" s="36">
        <v>8</v>
      </c>
      <c r="B54" s="38" t="s">
        <v>9</v>
      </c>
      <c r="C54" s="21"/>
    </row>
    <row r="55" spans="1:5" ht="18" customHeight="1" thickBot="1">
      <c r="A55" s="43">
        <v>9</v>
      </c>
      <c r="B55" s="44" t="s">
        <v>10</v>
      </c>
      <c r="C55" s="28">
        <f>C56-(C52+C53+C54)</f>
        <v>0</v>
      </c>
      <c r="D55" s="3"/>
    </row>
    <row r="56" spans="1:5" ht="18" customHeight="1">
      <c r="A56" s="34">
        <v>10</v>
      </c>
      <c r="B56" s="35" t="s">
        <v>63</v>
      </c>
      <c r="C56" s="22"/>
    </row>
    <row r="57" spans="1:5" ht="18" customHeight="1">
      <c r="A57" s="36">
        <v>11</v>
      </c>
      <c r="B57" s="38" t="s">
        <v>12</v>
      </c>
      <c r="C57" s="24">
        <f>ROUND(C56*0.23,2)</f>
        <v>0</v>
      </c>
    </row>
    <row r="58" spans="1:5" ht="18" customHeight="1" thickBot="1">
      <c r="A58" s="45"/>
      <c r="B58" s="46" t="s">
        <v>11</v>
      </c>
      <c r="C58" s="29">
        <f>C56+C57</f>
        <v>0</v>
      </c>
    </row>
    <row r="59" spans="1:5" ht="34.5" customHeight="1" thickBot="1">
      <c r="A59" s="47" t="s">
        <v>62</v>
      </c>
      <c r="B59" s="30"/>
      <c r="C59" s="30"/>
      <c r="E59" s="30"/>
    </row>
    <row r="60" spans="1:5" ht="27.75" customHeight="1" thickBot="1">
      <c r="A60" s="32" t="s">
        <v>0</v>
      </c>
      <c r="B60" s="33" t="s">
        <v>1</v>
      </c>
      <c r="C60" s="55" t="s">
        <v>2</v>
      </c>
    </row>
    <row r="61" spans="1:5" ht="18" customHeight="1">
      <c r="A61" s="34">
        <v>1</v>
      </c>
      <c r="B61" s="35" t="s">
        <v>3</v>
      </c>
      <c r="C61" s="25">
        <f>C62</f>
        <v>0</v>
      </c>
    </row>
    <row r="62" spans="1:5" ht="28.5">
      <c r="A62" s="36" t="str">
        <f>IF(D3=1,"a)","b)")</f>
        <v>b)</v>
      </c>
      <c r="B62" s="37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62" s="24">
        <f>IF(D3=1,ROUND(((C78-C76-C$6*C76)/(1+C$5+C$6*(1+C$5))-C71-C72-C73)/(1+0.2336),2),ROUND(((C78-C76-C$6*C76)/(1+C$5+C$6*(1+C$5))-C71-C72-C73)/(1+0.1764),2))</f>
        <v>0</v>
      </c>
    </row>
    <row r="63" spans="1:5" ht="28.5">
      <c r="A63" s="36" t="str">
        <f>IF(D3=1,"a')","b')")</f>
        <v>b')</v>
      </c>
      <c r="B63" s="37" t="str">
        <f>IF(D3=1,"Osobowy fundusz płac - dodatki                (wynagrodzenie pracownika netto)","Bezosobowy fundusz płac i honoraria              (wynagrodzenie pracownika netto)")</f>
        <v>Bezosobowy fundusz płac i honoraria              (wynagrodzenie pracownika netto)</v>
      </c>
      <c r="C63" s="24">
        <f>ROUND(C62*0.73,2)</f>
        <v>0</v>
      </c>
    </row>
    <row r="64" spans="1:5" ht="18" customHeight="1">
      <c r="A64" s="36">
        <v>2</v>
      </c>
      <c r="B64" s="38" t="s">
        <v>61</v>
      </c>
      <c r="C64" s="24">
        <f>SUM(C65,C70)</f>
        <v>0</v>
      </c>
    </row>
    <row r="65" spans="1:4" ht="18" customHeight="1">
      <c r="A65" s="36" t="s">
        <v>4</v>
      </c>
      <c r="B65" s="37" t="s">
        <v>13</v>
      </c>
      <c r="C65" s="24">
        <f>SUM(C66:C69)</f>
        <v>0</v>
      </c>
    </row>
    <row r="66" spans="1:4" ht="18" customHeight="1">
      <c r="A66" s="36"/>
      <c r="B66" s="38" t="s">
        <v>14</v>
      </c>
      <c r="C66" s="24">
        <f>ROUND(C61*0.0245,2)</f>
        <v>0</v>
      </c>
    </row>
    <row r="67" spans="1:4" ht="18" customHeight="1">
      <c r="A67" s="36"/>
      <c r="B67" s="38" t="s">
        <v>15</v>
      </c>
      <c r="C67" s="24">
        <f>ROUND(C61*0.0093,2)</f>
        <v>0</v>
      </c>
    </row>
    <row r="68" spans="1:4" ht="18" customHeight="1">
      <c r="A68" s="36"/>
      <c r="B68" s="38" t="s">
        <v>16</v>
      </c>
      <c r="C68" s="24">
        <f>ROUND(C61*0.0976,2)</f>
        <v>0</v>
      </c>
    </row>
    <row r="69" spans="1:4" ht="18" customHeight="1">
      <c r="A69" s="36"/>
      <c r="B69" s="38" t="s">
        <v>17</v>
      </c>
      <c r="C69" s="24">
        <f>ROUND(C61*0.045,2)</f>
        <v>0</v>
      </c>
    </row>
    <row r="70" spans="1:4" ht="18" customHeight="1">
      <c r="A70" s="36" t="s">
        <v>18</v>
      </c>
      <c r="B70" s="38" t="s">
        <v>19</v>
      </c>
      <c r="C70" s="24">
        <f>IF(D3=1,ROUND(C61*0.0572,2),0)</f>
        <v>0</v>
      </c>
    </row>
    <row r="71" spans="1:4" ht="18" customHeight="1">
      <c r="A71" s="36">
        <v>3</v>
      </c>
      <c r="B71" s="38" t="s">
        <v>5</v>
      </c>
      <c r="C71" s="21"/>
    </row>
    <row r="72" spans="1:4" ht="18" customHeight="1">
      <c r="A72" s="36">
        <v>4</v>
      </c>
      <c r="B72" s="38" t="s">
        <v>6</v>
      </c>
      <c r="C72" s="21"/>
    </row>
    <row r="73" spans="1:4" ht="18" customHeight="1">
      <c r="A73" s="36">
        <v>5</v>
      </c>
      <c r="B73" s="38" t="s">
        <v>7</v>
      </c>
      <c r="C73" s="21"/>
    </row>
    <row r="74" spans="1:4" ht="18" customHeight="1" thickBot="1">
      <c r="A74" s="39">
        <v>6</v>
      </c>
      <c r="B74" s="40" t="s">
        <v>8</v>
      </c>
      <c r="C74" s="26">
        <f>C61+C64+C71+C72+C73</f>
        <v>0</v>
      </c>
      <c r="D74" s="4"/>
    </row>
    <row r="75" spans="1:4" ht="18" customHeight="1">
      <c r="A75" s="41">
        <v>7</v>
      </c>
      <c r="B75" s="42" t="s">
        <v>36</v>
      </c>
      <c r="C75" s="27">
        <f>ROUND(C74*C$5,2)</f>
        <v>0</v>
      </c>
      <c r="D75" s="3"/>
    </row>
    <row r="76" spans="1:4" ht="18" customHeight="1">
      <c r="A76" s="36">
        <v>8</v>
      </c>
      <c r="B76" s="38" t="s">
        <v>9</v>
      </c>
      <c r="C76" s="21"/>
    </row>
    <row r="77" spans="1:4" ht="18" customHeight="1" thickBot="1">
      <c r="A77" s="43">
        <v>9</v>
      </c>
      <c r="B77" s="44" t="s">
        <v>10</v>
      </c>
      <c r="C77" s="28">
        <f>C78-(C74+C75+C76)</f>
        <v>0</v>
      </c>
      <c r="D77" s="3"/>
    </row>
    <row r="78" spans="1:4" ht="18" customHeight="1">
      <c r="A78" s="34">
        <v>10</v>
      </c>
      <c r="B78" s="35" t="s">
        <v>63</v>
      </c>
      <c r="C78" s="31">
        <f>ROUND(C80/1.23,2)</f>
        <v>0</v>
      </c>
    </row>
    <row r="79" spans="1:4" ht="18" customHeight="1">
      <c r="A79" s="36">
        <v>11</v>
      </c>
      <c r="B79" s="38" t="s">
        <v>12</v>
      </c>
      <c r="C79" s="24">
        <f>C80-C78</f>
        <v>0</v>
      </c>
    </row>
    <row r="80" spans="1:4" ht="18" customHeight="1" thickBot="1">
      <c r="A80" s="45"/>
      <c r="B80" s="46" t="s">
        <v>11</v>
      </c>
      <c r="C80" s="23"/>
    </row>
  </sheetData>
  <mergeCells count="1">
    <mergeCell ref="B13:D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I11" sqref="I11"/>
    </sheetView>
  </sheetViews>
  <sheetFormatPr defaultRowHeight="15"/>
  <cols>
    <col min="1" max="1" width="5" style="68" customWidth="1"/>
    <col min="2" max="2" width="21.625" style="68" customWidth="1"/>
    <col min="3" max="3" width="30.625" style="68" customWidth="1"/>
    <col min="4" max="4" width="13.25" style="68" customWidth="1"/>
    <col min="5" max="5" width="12" style="68" customWidth="1"/>
    <col min="6" max="6" width="5.625" style="68" customWidth="1"/>
    <col min="7" max="7" width="10.875" style="68" customWidth="1"/>
    <col min="8" max="8" width="13.125" style="68" customWidth="1"/>
    <col min="9" max="16384" width="9" style="68"/>
  </cols>
  <sheetData>
    <row r="1" spans="1:8">
      <c r="E1" s="187" t="s">
        <v>97</v>
      </c>
      <c r="F1" s="188"/>
    </row>
    <row r="2" spans="1:8">
      <c r="E2" s="188"/>
      <c r="F2" s="188"/>
    </row>
    <row r="3" spans="1:8" ht="15.75" thickBot="1">
      <c r="E3" s="188"/>
      <c r="F3" s="188"/>
    </row>
    <row r="4" spans="1:8" ht="15" customHeight="1">
      <c r="A4" s="189" t="s">
        <v>92</v>
      </c>
      <c r="B4" s="190"/>
      <c r="C4" s="195" t="s">
        <v>93</v>
      </c>
      <c r="D4" s="196"/>
      <c r="E4" s="196"/>
      <c r="F4" s="197"/>
    </row>
    <row r="5" spans="1:8">
      <c r="A5" s="191"/>
      <c r="B5" s="192"/>
      <c r="C5" s="198" t="s">
        <v>94</v>
      </c>
      <c r="D5" s="199"/>
      <c r="E5" s="199"/>
      <c r="F5" s="200"/>
    </row>
    <row r="6" spans="1:8">
      <c r="A6" s="191"/>
      <c r="B6" s="192"/>
      <c r="C6" s="201" t="s">
        <v>76</v>
      </c>
      <c r="D6" s="202"/>
      <c r="E6" s="202"/>
      <c r="F6" s="203"/>
    </row>
    <row r="7" spans="1:8" ht="15.75" thickBot="1">
      <c r="A7" s="193"/>
      <c r="B7" s="194"/>
      <c r="C7" s="204" t="s">
        <v>95</v>
      </c>
      <c r="D7" s="205"/>
      <c r="E7" s="205"/>
      <c r="F7" s="206"/>
    </row>
    <row r="8" spans="1:8">
      <c r="A8" s="102"/>
      <c r="B8" s="102"/>
      <c r="C8" s="101"/>
      <c r="D8" s="101"/>
      <c r="E8" s="101"/>
      <c r="F8" s="101"/>
    </row>
    <row r="9" spans="1:8">
      <c r="A9" s="163" t="s">
        <v>77</v>
      </c>
      <c r="B9" s="163"/>
      <c r="C9" s="163"/>
      <c r="D9" s="163"/>
      <c r="E9" s="163"/>
      <c r="F9" s="163"/>
    </row>
    <row r="10" spans="1:8" ht="15.75">
      <c r="D10" s="69"/>
      <c r="E10" s="70"/>
      <c r="F10" s="71"/>
    </row>
    <row r="11" spans="1:8" ht="12" customHeight="1">
      <c r="H11" s="72"/>
    </row>
    <row r="12" spans="1:8" ht="15.75">
      <c r="A12" s="115" t="s">
        <v>22</v>
      </c>
      <c r="B12" s="116"/>
      <c r="C12" s="112"/>
      <c r="D12" s="113"/>
      <c r="E12" s="113"/>
      <c r="F12" s="114"/>
      <c r="G12" s="73"/>
      <c r="H12" s="73"/>
    </row>
    <row r="13" spans="1:8">
      <c r="A13" s="175" t="s">
        <v>70</v>
      </c>
      <c r="B13" s="176"/>
      <c r="C13" s="112"/>
      <c r="D13" s="113"/>
      <c r="E13" s="113"/>
      <c r="F13" s="114"/>
    </row>
    <row r="14" spans="1:8">
      <c r="A14" s="164" t="s">
        <v>71</v>
      </c>
      <c r="B14" s="164"/>
      <c r="C14" s="165"/>
      <c r="D14" s="166"/>
      <c r="E14" s="166"/>
      <c r="F14" s="167"/>
      <c r="G14" s="72"/>
      <c r="H14" s="72"/>
    </row>
    <row r="15" spans="1:8">
      <c r="A15" s="164" t="s">
        <v>69</v>
      </c>
      <c r="B15" s="164"/>
      <c r="C15" s="62" t="s">
        <v>75</v>
      </c>
      <c r="D15" s="172" t="s">
        <v>72</v>
      </c>
      <c r="E15" s="173"/>
      <c r="F15" s="174"/>
    </row>
    <row r="16" spans="1:8">
      <c r="A16" s="183" t="s">
        <v>73</v>
      </c>
      <c r="B16" s="183"/>
      <c r="C16" s="63"/>
      <c r="D16" s="63"/>
      <c r="E16" s="63"/>
      <c r="F16" s="63"/>
      <c r="G16" s="72"/>
      <c r="H16" s="72"/>
    </row>
    <row r="17" spans="1:8">
      <c r="A17" s="164" t="s">
        <v>23</v>
      </c>
      <c r="B17" s="164"/>
      <c r="C17" s="112"/>
      <c r="D17" s="113"/>
      <c r="E17" s="113"/>
      <c r="F17" s="114"/>
    </row>
    <row r="18" spans="1:8">
      <c r="A18" s="164" t="s">
        <v>24</v>
      </c>
      <c r="B18" s="164"/>
      <c r="C18" s="165"/>
      <c r="D18" s="166"/>
      <c r="E18" s="166"/>
      <c r="F18" s="167"/>
      <c r="G18" s="72"/>
      <c r="H18" s="72"/>
    </row>
    <row r="19" spans="1:8">
      <c r="A19" s="115" t="s">
        <v>74</v>
      </c>
      <c r="B19" s="116"/>
      <c r="C19" s="64"/>
      <c r="D19" s="65"/>
      <c r="E19" s="65"/>
      <c r="F19" s="66"/>
    </row>
    <row r="20" spans="1:8" ht="14.25" customHeight="1" thickBot="1"/>
    <row r="21" spans="1:8" ht="30.95" customHeight="1" thickBot="1">
      <c r="A21" s="74" t="s">
        <v>25</v>
      </c>
      <c r="B21" s="179" t="s">
        <v>26</v>
      </c>
      <c r="C21" s="180"/>
      <c r="D21" s="74" t="s">
        <v>27</v>
      </c>
      <c r="E21" s="181" t="s">
        <v>28</v>
      </c>
      <c r="F21" s="182"/>
    </row>
    <row r="22" spans="1:8" ht="9.75" customHeight="1" thickBot="1">
      <c r="A22" s="86">
        <v>1</v>
      </c>
      <c r="B22" s="168">
        <v>2</v>
      </c>
      <c r="C22" s="169"/>
      <c r="D22" s="86">
        <v>3</v>
      </c>
      <c r="E22" s="170">
        <v>4</v>
      </c>
      <c r="F22" s="171"/>
    </row>
    <row r="23" spans="1:8" ht="16.5" thickTop="1" thickBot="1">
      <c r="A23" s="81" t="s">
        <v>29</v>
      </c>
      <c r="B23" s="184" t="s">
        <v>3</v>
      </c>
      <c r="C23" s="154"/>
      <c r="D23" s="75"/>
      <c r="E23" s="161">
        <f>IF(Formularz!D$11=1,Formularz!C17,IF(Formularz!D$11=2,Formularz!C39,Formularz!C61))</f>
        <v>0</v>
      </c>
      <c r="F23" s="162"/>
      <c r="H23" s="76"/>
    </row>
    <row r="24" spans="1:8" ht="36" customHeight="1" thickTop="1">
      <c r="A24" s="81" t="s">
        <v>4</v>
      </c>
      <c r="B24" s="110" t="s">
        <v>100</v>
      </c>
      <c r="C24" s="111"/>
      <c r="D24" s="107"/>
      <c r="E24" s="161">
        <f>IF(Formularz!D$11=1,Formularz!C18,IF(Formularz!D$11=2,Formularz!C40,Formularz!C62))</f>
        <v>0</v>
      </c>
      <c r="F24" s="162"/>
      <c r="H24" s="76"/>
    </row>
    <row r="25" spans="1:8" ht="36" customHeight="1">
      <c r="A25" s="82" t="s">
        <v>18</v>
      </c>
      <c r="B25" s="185" t="s">
        <v>79</v>
      </c>
      <c r="C25" s="186"/>
      <c r="D25" s="77"/>
      <c r="E25" s="143">
        <f>IF(Formularz!D$11=1,Formularz!C18,IF(Formularz!D$11=2,Formularz!C40,Formularz!C62))</f>
        <v>0</v>
      </c>
      <c r="F25" s="144"/>
      <c r="H25" s="76"/>
    </row>
    <row r="26" spans="1:8">
      <c r="A26" s="82" t="s">
        <v>30</v>
      </c>
      <c r="B26" s="151" t="s">
        <v>61</v>
      </c>
      <c r="C26" s="152"/>
      <c r="D26" s="77"/>
      <c r="E26" s="143">
        <f>IF(Formularz!D$11=1,Formularz!C20,IF(Formularz!D$11=2,Formularz!C42,Formularz!C64))</f>
        <v>0</v>
      </c>
      <c r="F26" s="144"/>
      <c r="H26" s="76"/>
    </row>
    <row r="27" spans="1:8">
      <c r="A27" s="82" t="s">
        <v>4</v>
      </c>
      <c r="B27" s="151" t="s">
        <v>64</v>
      </c>
      <c r="C27" s="152"/>
      <c r="D27" s="77">
        <v>0.19639999999999999</v>
      </c>
      <c r="E27" s="143">
        <f>IF(Formularz!D$11=1,Formularz!C21,IF(Formularz!D$11=2,Formularz!C43,Formularz!C65))</f>
        <v>0</v>
      </c>
      <c r="F27" s="144"/>
      <c r="H27" s="76"/>
    </row>
    <row r="28" spans="1:8">
      <c r="A28" s="82" t="s">
        <v>31</v>
      </c>
      <c r="B28" s="151" t="s">
        <v>5</v>
      </c>
      <c r="C28" s="152"/>
      <c r="D28" s="77"/>
      <c r="E28" s="143">
        <f>IF(Formularz!D$11=1,Formularz!C27,IF(Formularz!D$11=2,Formularz!C49,Formularz!C71))</f>
        <v>0</v>
      </c>
      <c r="F28" s="144"/>
      <c r="H28" s="76"/>
    </row>
    <row r="29" spans="1:8">
      <c r="A29" s="82" t="s">
        <v>32</v>
      </c>
      <c r="B29" s="151" t="s">
        <v>6</v>
      </c>
      <c r="C29" s="152"/>
      <c r="D29" s="77"/>
      <c r="E29" s="143">
        <f>IF(Formularz!D$11=1,Formularz!C28,IF(Formularz!D$11=2,Formularz!C50,Formularz!C72))</f>
        <v>0</v>
      </c>
      <c r="F29" s="144"/>
      <c r="H29" s="76"/>
    </row>
    <row r="30" spans="1:8">
      <c r="A30" s="82" t="s">
        <v>33</v>
      </c>
      <c r="B30" s="151" t="s">
        <v>7</v>
      </c>
      <c r="C30" s="152"/>
      <c r="D30" s="77"/>
      <c r="E30" s="143">
        <f>IF(Formularz!D$11=1,Formularz!C29,IF(Formularz!D$11=2,Formularz!C51,Formularz!C73))</f>
        <v>0</v>
      </c>
      <c r="F30" s="144"/>
      <c r="H30" s="76"/>
    </row>
    <row r="31" spans="1:8" ht="15.75" thickBot="1">
      <c r="A31" s="83" t="s">
        <v>34</v>
      </c>
      <c r="B31" s="157" t="s">
        <v>80</v>
      </c>
      <c r="C31" s="158"/>
      <c r="D31" s="78"/>
      <c r="E31" s="159">
        <f>IF(Formularz!D$11=1,Formularz!C30,IF(Formularz!D$11=2,Formularz!C52,Formularz!C74))</f>
        <v>0</v>
      </c>
      <c r="F31" s="160"/>
      <c r="H31" s="76"/>
    </row>
    <row r="32" spans="1:8" ht="16.5" thickTop="1" thickBot="1">
      <c r="A32" s="81" t="s">
        <v>35</v>
      </c>
      <c r="B32" s="153" t="s">
        <v>82</v>
      </c>
      <c r="C32" s="154"/>
      <c r="D32" s="75"/>
      <c r="E32" s="161">
        <f>IF(Formularz!D$11=1,Formularz!C31,IF(Formularz!D$11=2,Formularz!C53,Formularz!C75))</f>
        <v>0</v>
      </c>
      <c r="F32" s="162"/>
      <c r="H32" s="76"/>
    </row>
    <row r="33" spans="1:8" ht="15.75" thickTop="1">
      <c r="A33" s="103" t="s">
        <v>37</v>
      </c>
      <c r="B33" s="104" t="s">
        <v>9</v>
      </c>
      <c r="C33" s="105"/>
      <c r="D33" s="106"/>
      <c r="E33" s="161">
        <f>IF(Formularz!D$11=1,Formularz!C32,IF(Formularz!D$11=2,Formularz!C54,Formularz!C76))</f>
        <v>0</v>
      </c>
      <c r="F33" s="162"/>
      <c r="H33" s="76"/>
    </row>
    <row r="34" spans="1:8" ht="15.75" thickBot="1">
      <c r="A34" s="83" t="s">
        <v>38</v>
      </c>
      <c r="B34" s="147" t="s">
        <v>96</v>
      </c>
      <c r="C34" s="148"/>
      <c r="D34" s="91"/>
      <c r="E34" s="149">
        <f>IF(Formularz!D$11=1,Formularz!C32,IF(Formularz!D$11=2,Formularz!C54,Formularz!C76))</f>
        <v>0</v>
      </c>
      <c r="F34" s="150"/>
      <c r="H34" s="76"/>
    </row>
    <row r="35" spans="1:8" ht="15.75" thickTop="1">
      <c r="A35" s="81" t="s">
        <v>39</v>
      </c>
      <c r="B35" s="153" t="s">
        <v>83</v>
      </c>
      <c r="C35" s="154"/>
      <c r="D35" s="75"/>
      <c r="E35" s="155">
        <f>IF(Formularz!D$11=1,Formularz!C33,IF(Formularz!D$11=2,Formularz!C55,Formularz!C77))</f>
        <v>0</v>
      </c>
      <c r="F35" s="156"/>
      <c r="H35" s="76"/>
    </row>
    <row r="36" spans="1:8" ht="15.75" thickBot="1">
      <c r="A36" s="83" t="s">
        <v>40</v>
      </c>
      <c r="B36" s="157" t="s">
        <v>99</v>
      </c>
      <c r="C36" s="158"/>
      <c r="D36" s="78"/>
      <c r="E36" s="159">
        <f>IF(Formularz!D$11=1,Formularz!C34,IF(Formularz!D$11=2,Formularz!C56,Formularz!C78))</f>
        <v>0</v>
      </c>
      <c r="F36" s="160"/>
      <c r="H36" s="76"/>
    </row>
    <row r="37" spans="1:8" ht="16.5" thickTop="1">
      <c r="A37" s="84" t="s">
        <v>41</v>
      </c>
      <c r="B37" s="125" t="s">
        <v>42</v>
      </c>
      <c r="C37" s="126"/>
      <c r="D37" s="87"/>
      <c r="E37" s="129">
        <f>IF(Formularz!D$11=1,Formularz!C34,IF(Formularz!D$11=2,Formularz!C56,Formularz!C78))</f>
        <v>0</v>
      </c>
      <c r="F37" s="130"/>
      <c r="H37" s="76"/>
    </row>
    <row r="38" spans="1:8" ht="16.5" thickBot="1">
      <c r="A38" s="85" t="s">
        <v>43</v>
      </c>
      <c r="B38" s="131" t="s">
        <v>44</v>
      </c>
      <c r="C38" s="132"/>
      <c r="D38" s="88">
        <v>0.23</v>
      </c>
      <c r="E38" s="117">
        <f>IF(Formularz!D$11=1,Formularz!C35,IF(Formularz!D$11=2,Formularz!C57,Formularz!C79))</f>
        <v>0</v>
      </c>
      <c r="F38" s="118"/>
      <c r="H38" s="76"/>
    </row>
    <row r="39" spans="1:8" ht="17.25" thickTop="1" thickBot="1">
      <c r="A39" s="89" t="s">
        <v>98</v>
      </c>
      <c r="B39" s="121" t="s">
        <v>45</v>
      </c>
      <c r="C39" s="122"/>
      <c r="D39" s="90"/>
      <c r="E39" s="123">
        <f>IF(Formularz!D$11=1,Formularz!C36,IF(Formularz!D$11=2,Formularz!C58,Formularz!C80))</f>
        <v>0</v>
      </c>
      <c r="F39" s="124"/>
      <c r="H39" s="76"/>
    </row>
    <row r="40" spans="1:8" ht="17.25" thickTop="1" thickBot="1">
      <c r="A40" s="97"/>
      <c r="B40" s="98"/>
      <c r="C40" s="98"/>
      <c r="D40" s="99"/>
      <c r="E40" s="100"/>
      <c r="F40" s="100"/>
      <c r="H40" s="76"/>
    </row>
    <row r="41" spans="1:8" ht="28.5" customHeight="1" thickBot="1">
      <c r="A41" s="145" t="s">
        <v>84</v>
      </c>
      <c r="B41" s="146"/>
      <c r="C41" s="92" t="s">
        <v>85</v>
      </c>
      <c r="D41" s="92" t="s">
        <v>86</v>
      </c>
      <c r="E41" s="137" t="s">
        <v>87</v>
      </c>
      <c r="F41" s="138"/>
    </row>
    <row r="42" spans="1:8" ht="15.75">
      <c r="A42" s="177" t="s">
        <v>36</v>
      </c>
      <c r="B42" s="178"/>
      <c r="C42" s="93" t="s">
        <v>91</v>
      </c>
      <c r="D42" s="95" t="s">
        <v>88</v>
      </c>
      <c r="E42" s="141" t="s">
        <v>88</v>
      </c>
      <c r="F42" s="142"/>
    </row>
    <row r="43" spans="1:8" ht="16.5" thickBot="1">
      <c r="A43" s="127" t="s">
        <v>81</v>
      </c>
      <c r="B43" s="128"/>
      <c r="C43" s="94" t="s">
        <v>91</v>
      </c>
      <c r="D43" s="96" t="s">
        <v>89</v>
      </c>
      <c r="E43" s="135" t="s">
        <v>90</v>
      </c>
      <c r="F43" s="136"/>
    </row>
    <row r="44" spans="1:8" ht="13.5" customHeight="1">
      <c r="A44" s="67"/>
      <c r="B44" s="67"/>
      <c r="C44" s="79"/>
      <c r="D44" s="67"/>
      <c r="E44" s="67"/>
      <c r="F44" s="67"/>
    </row>
    <row r="45" spans="1:8" ht="13.5" customHeight="1">
      <c r="A45" s="67"/>
      <c r="B45" s="67"/>
      <c r="C45" s="79"/>
      <c r="D45" s="67"/>
      <c r="E45" s="67"/>
      <c r="F45" s="67"/>
    </row>
    <row r="46" spans="1:8" ht="12.75" customHeight="1">
      <c r="A46" s="119"/>
      <c r="B46" s="119"/>
      <c r="C46" s="80"/>
      <c r="D46" s="80"/>
      <c r="E46" s="120" t="s">
        <v>46</v>
      </c>
      <c r="F46" s="120"/>
    </row>
    <row r="47" spans="1:8" ht="23.25" customHeight="1">
      <c r="A47" s="119" t="s">
        <v>78</v>
      </c>
      <c r="B47" s="119"/>
      <c r="C47" s="133" t="s">
        <v>47</v>
      </c>
      <c r="D47" s="133"/>
      <c r="E47" s="134" t="s">
        <v>48</v>
      </c>
      <c r="F47" s="134"/>
    </row>
    <row r="48" spans="1:8" ht="42" customHeight="1">
      <c r="A48" s="139" t="s">
        <v>65</v>
      </c>
      <c r="B48" s="139"/>
      <c r="C48" s="139" t="s">
        <v>65</v>
      </c>
      <c r="D48" s="139"/>
      <c r="E48" s="139" t="s">
        <v>65</v>
      </c>
      <c r="F48" s="139"/>
    </row>
    <row r="49" spans="1:6">
      <c r="A49" s="140" t="s">
        <v>49</v>
      </c>
      <c r="B49" s="140"/>
      <c r="C49" s="140" t="s">
        <v>50</v>
      </c>
      <c r="D49" s="140"/>
      <c r="E49" s="140" t="s">
        <v>49</v>
      </c>
      <c r="F49" s="140"/>
    </row>
  </sheetData>
  <mergeCells count="75">
    <mergeCell ref="E24:F24"/>
    <mergeCell ref="E33:F33"/>
    <mergeCell ref="E23:F23"/>
    <mergeCell ref="B25:C25"/>
    <mergeCell ref="E1:F3"/>
    <mergeCell ref="A4:B7"/>
    <mergeCell ref="C4:F4"/>
    <mergeCell ref="C5:F5"/>
    <mergeCell ref="C6:F6"/>
    <mergeCell ref="C7:F7"/>
    <mergeCell ref="D15:F15"/>
    <mergeCell ref="A17:B17"/>
    <mergeCell ref="A13:B13"/>
    <mergeCell ref="A42:B42"/>
    <mergeCell ref="A18:B18"/>
    <mergeCell ref="C18:F18"/>
    <mergeCell ref="B21:C21"/>
    <mergeCell ref="E21:F21"/>
    <mergeCell ref="A16:B16"/>
    <mergeCell ref="B23:C23"/>
    <mergeCell ref="B29:C29"/>
    <mergeCell ref="E29:F29"/>
    <mergeCell ref="A9:F9"/>
    <mergeCell ref="A14:B14"/>
    <mergeCell ref="C14:F14"/>
    <mergeCell ref="A12:B12"/>
    <mergeCell ref="C12:F12"/>
    <mergeCell ref="B22:C22"/>
    <mergeCell ref="E22:F22"/>
    <mergeCell ref="A15:B15"/>
    <mergeCell ref="B27:C27"/>
    <mergeCell ref="E36:F36"/>
    <mergeCell ref="B31:C31"/>
    <mergeCell ref="E25:F25"/>
    <mergeCell ref="E31:F31"/>
    <mergeCell ref="B32:C32"/>
    <mergeCell ref="E32:F32"/>
    <mergeCell ref="B26:C26"/>
    <mergeCell ref="E26:F26"/>
    <mergeCell ref="B28:C28"/>
    <mergeCell ref="E28:F28"/>
    <mergeCell ref="E27:F27"/>
    <mergeCell ref="A41:B41"/>
    <mergeCell ref="B34:C34"/>
    <mergeCell ref="E34:F34"/>
    <mergeCell ref="B30:C30"/>
    <mergeCell ref="E30:F30"/>
    <mergeCell ref="B35:C35"/>
    <mergeCell ref="E35:F35"/>
    <mergeCell ref="B36:C36"/>
    <mergeCell ref="A48:B48"/>
    <mergeCell ref="C48:D48"/>
    <mergeCell ref="E48:F48"/>
    <mergeCell ref="A49:B49"/>
    <mergeCell ref="C49:D49"/>
    <mergeCell ref="E49:F49"/>
    <mergeCell ref="A43:B43"/>
    <mergeCell ref="E37:F37"/>
    <mergeCell ref="B38:C38"/>
    <mergeCell ref="A47:B47"/>
    <mergeCell ref="C47:D47"/>
    <mergeCell ref="E47:F47"/>
    <mergeCell ref="E43:F43"/>
    <mergeCell ref="E41:F41"/>
    <mergeCell ref="E42:F42"/>
    <mergeCell ref="B24:C24"/>
    <mergeCell ref="C13:F13"/>
    <mergeCell ref="C17:F17"/>
    <mergeCell ref="A19:B19"/>
    <mergeCell ref="E38:F38"/>
    <mergeCell ref="A46:B46"/>
    <mergeCell ref="E46:F46"/>
    <mergeCell ref="B39:C39"/>
    <mergeCell ref="E39:F39"/>
    <mergeCell ref="B37:C37"/>
  </mergeCells>
  <pageMargins left="0.59055118110236227" right="0.59055118110236227" top="0" bottom="0.59055118110236227" header="0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Kalkulacja - do 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ICom</cp:lastModifiedBy>
  <cp:lastPrinted>2013-06-10T09:23:23Z</cp:lastPrinted>
  <dcterms:created xsi:type="dcterms:W3CDTF">2010-09-02T07:32:33Z</dcterms:created>
  <dcterms:modified xsi:type="dcterms:W3CDTF">2014-07-18T06:25:40Z</dcterms:modified>
</cp:coreProperties>
</file>